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7905" activeTab="4"/>
  </bookViews>
  <sheets>
    <sheet name="Фин.модель — клининг" sheetId="1" r:id="rId1"/>
    <sheet name="Отчет. Трафик." sheetId="3" r:id="rId2"/>
    <sheet name="Отчет. Реклама." sheetId="4" r:id="rId3"/>
    <sheet name="Персонал. ЗП." sheetId="5" r:id="rId4"/>
    <sheet name="Оборудование" sheetId="6" r:id="rId5"/>
  </sheets>
  <calcPr calcId="124519"/>
</workbook>
</file>

<file path=xl/calcChain.xml><?xml version="1.0" encoding="utf-8"?>
<calcChain xmlns="http://schemas.openxmlformats.org/spreadsheetml/2006/main">
  <c r="D15" i="3"/>
  <c r="E15"/>
  <c r="F15"/>
  <c r="G15"/>
  <c r="D18"/>
  <c r="E18"/>
  <c r="F18"/>
  <c r="G18"/>
  <c r="D19"/>
  <c r="E19"/>
  <c r="F19"/>
  <c r="G19"/>
  <c r="D23"/>
  <c r="E23"/>
  <c r="F23"/>
  <c r="G23"/>
  <c r="D26"/>
  <c r="E26" s="1"/>
  <c r="D27"/>
  <c r="D29"/>
  <c r="E29"/>
  <c r="F29"/>
  <c r="G29"/>
  <c r="D30"/>
  <c r="E30"/>
  <c r="F30"/>
  <c r="G30"/>
  <c r="C29"/>
  <c r="C15"/>
  <c r="AJ22" i="5"/>
  <c r="AH19"/>
  <c r="AH20"/>
  <c r="C31"/>
  <c r="C32" s="1"/>
  <c r="AH21"/>
  <c r="AH18"/>
  <c r="AH17"/>
  <c r="AH16"/>
  <c r="AH15"/>
  <c r="B21" i="4"/>
  <c r="B29" i="3"/>
  <c r="B20"/>
  <c r="Y18"/>
  <c r="Y19" s="1"/>
  <c r="X18"/>
  <c r="X19" s="1"/>
  <c r="W18"/>
  <c r="W19" s="1"/>
  <c r="V18"/>
  <c r="V19" s="1"/>
  <c r="U18"/>
  <c r="U19" s="1"/>
  <c r="T18"/>
  <c r="T19" s="1"/>
  <c r="S18"/>
  <c r="S19" s="1"/>
  <c r="R18"/>
  <c r="R19" s="1"/>
  <c r="Q18"/>
  <c r="Q19" s="1"/>
  <c r="P18"/>
  <c r="P19" s="1"/>
  <c r="O18"/>
  <c r="O19" s="1"/>
  <c r="N18"/>
  <c r="N19" s="1"/>
  <c r="M18"/>
  <c r="M19" s="1"/>
  <c r="L18"/>
  <c r="L19" s="1"/>
  <c r="K18"/>
  <c r="K19" s="1"/>
  <c r="J18"/>
  <c r="J19" s="1"/>
  <c r="I18"/>
  <c r="I19" s="1"/>
  <c r="H18"/>
  <c r="H19" s="1"/>
  <c r="C18"/>
  <c r="B18" s="1"/>
  <c r="B19" s="1"/>
  <c r="B17"/>
  <c r="B16"/>
  <c r="Y15"/>
  <c r="X15"/>
  <c r="X30" s="1"/>
  <c r="W15"/>
  <c r="V15"/>
  <c r="V26" s="1"/>
  <c r="U15"/>
  <c r="U30" s="1"/>
  <c r="T15"/>
  <c r="T26" s="1"/>
  <c r="S15"/>
  <c r="S30" s="1"/>
  <c r="R15"/>
  <c r="R26" s="1"/>
  <c r="Q15"/>
  <c r="Q30" s="1"/>
  <c r="P15"/>
  <c r="P26" s="1"/>
  <c r="O15"/>
  <c r="N15"/>
  <c r="N30" s="1"/>
  <c r="M15"/>
  <c r="L15"/>
  <c r="L30" s="1"/>
  <c r="K15"/>
  <c r="J15"/>
  <c r="J30" s="1"/>
  <c r="I15"/>
  <c r="H15"/>
  <c r="H30" s="1"/>
  <c r="B44" i="1"/>
  <c r="E27" i="3" l="1"/>
  <c r="F26"/>
  <c r="Y21"/>
  <c r="W21"/>
  <c r="U21"/>
  <c r="S21"/>
  <c r="Q21"/>
  <c r="O21"/>
  <c r="M21"/>
  <c r="K21"/>
  <c r="I21"/>
  <c r="C21"/>
  <c r="D21" s="1"/>
  <c r="E21" s="1"/>
  <c r="F21" s="1"/>
  <c r="G21" s="1"/>
  <c r="X21"/>
  <c r="V21"/>
  <c r="T21"/>
  <c r="R21"/>
  <c r="P21"/>
  <c r="N21"/>
  <c r="L21"/>
  <c r="J21"/>
  <c r="H21"/>
  <c r="C25" i="5"/>
  <c r="AH23"/>
  <c r="C27" s="1"/>
  <c r="C19" i="3"/>
  <c r="C23"/>
  <c r="I23"/>
  <c r="K23"/>
  <c r="M23"/>
  <c r="O23"/>
  <c r="Q23"/>
  <c r="S23"/>
  <c r="U23"/>
  <c r="W23"/>
  <c r="Y23"/>
  <c r="C26"/>
  <c r="I26"/>
  <c r="I27" s="1"/>
  <c r="K26"/>
  <c r="K27" s="1"/>
  <c r="M26"/>
  <c r="M27" s="1"/>
  <c r="O26"/>
  <c r="O27" s="1"/>
  <c r="Q26"/>
  <c r="S26"/>
  <c r="U26"/>
  <c r="W26"/>
  <c r="W27" s="1"/>
  <c r="Y26"/>
  <c r="Y27" s="1"/>
  <c r="P27"/>
  <c r="R27"/>
  <c r="T27"/>
  <c r="V27"/>
  <c r="C30"/>
  <c r="I30"/>
  <c r="K30"/>
  <c r="M30"/>
  <c r="O30"/>
  <c r="R30"/>
  <c r="T30"/>
  <c r="W30"/>
  <c r="Y30"/>
  <c r="B15"/>
  <c r="B23" s="1"/>
  <c r="H23"/>
  <c r="J23"/>
  <c r="L23"/>
  <c r="N23"/>
  <c r="P23"/>
  <c r="R23"/>
  <c r="T23"/>
  <c r="V23"/>
  <c r="X23"/>
  <c r="H26"/>
  <c r="H27" s="1"/>
  <c r="J26"/>
  <c r="J27" s="1"/>
  <c r="L26"/>
  <c r="L27" s="1"/>
  <c r="N26"/>
  <c r="N27" s="1"/>
  <c r="X26"/>
  <c r="X27" s="1"/>
  <c r="Q27"/>
  <c r="S27"/>
  <c r="U27"/>
  <c r="G26" l="1"/>
  <c r="G27" s="1"/>
  <c r="F27"/>
  <c r="AI15" i="5"/>
  <c r="AJ15" s="1"/>
  <c r="C28"/>
  <c r="AI17"/>
  <c r="AI16"/>
  <c r="AJ16" s="1"/>
  <c r="B30" i="3"/>
  <c r="B25"/>
  <c r="C27"/>
  <c r="AI18" i="5" l="1"/>
  <c r="AI19" s="1"/>
  <c r="AI20" s="1"/>
  <c r="AJ17"/>
  <c r="AJ19" l="1"/>
  <c r="AJ20"/>
  <c r="AI21"/>
  <c r="AJ21" s="1"/>
  <c r="AJ18"/>
  <c r="AJ23" l="1"/>
  <c r="C37" i="1" l="1"/>
  <c r="D37" s="1"/>
  <c r="E37" s="1"/>
  <c r="F37" s="1"/>
  <c r="G37" s="1"/>
  <c r="H37" s="1"/>
  <c r="I37" s="1"/>
  <c r="J37" s="1"/>
  <c r="K37" s="1"/>
  <c r="L37" s="1"/>
  <c r="M37" s="1"/>
  <c r="N37" s="1"/>
  <c r="C68" l="1"/>
  <c r="C64"/>
  <c r="C58"/>
  <c r="C46"/>
  <c r="D46" s="1"/>
  <c r="E46" s="1"/>
  <c r="F46" s="1"/>
  <c r="G46" s="1"/>
  <c r="H46" s="1"/>
  <c r="I46" s="1"/>
  <c r="J46" s="1"/>
  <c r="K46" s="1"/>
  <c r="L46" s="1"/>
  <c r="M46" s="1"/>
  <c r="N46" s="1"/>
  <c r="C39"/>
  <c r="D39" s="1"/>
  <c r="E39" s="1"/>
  <c r="F39" s="1"/>
  <c r="G39" s="1"/>
  <c r="H39" s="1"/>
  <c r="I39" s="1"/>
  <c r="J39" s="1"/>
  <c r="K39" s="1"/>
  <c r="L39" s="1"/>
  <c r="M39" s="1"/>
  <c r="N39" s="1"/>
  <c r="C38"/>
  <c r="D38" s="1"/>
  <c r="E38" s="1"/>
  <c r="F38" s="1"/>
  <c r="G38" s="1"/>
  <c r="H38" s="1"/>
  <c r="I38" s="1"/>
  <c r="J38" s="1"/>
  <c r="K38" s="1"/>
  <c r="L38" s="1"/>
  <c r="M38" s="1"/>
  <c r="N38" s="1"/>
  <c r="C36"/>
  <c r="C35"/>
  <c r="D35" s="1"/>
  <c r="E35" s="1"/>
  <c r="F35" s="1"/>
  <c r="G35" s="1"/>
  <c r="H35" s="1"/>
  <c r="I35" s="1"/>
  <c r="J35" s="1"/>
  <c r="K35" s="1"/>
  <c r="L35" s="1"/>
  <c r="M35" s="1"/>
  <c r="N35" s="1"/>
  <c r="C17"/>
  <c r="C19" s="1"/>
  <c r="C13" s="1"/>
  <c r="D14"/>
  <c r="D17" s="1"/>
  <c r="D19" s="1"/>
  <c r="C65" l="1"/>
  <c r="D64" s="1"/>
  <c r="C29"/>
  <c r="D36"/>
  <c r="C34"/>
  <c r="C66"/>
  <c r="C27"/>
  <c r="C28"/>
  <c r="C59" s="1"/>
  <c r="C60" s="1"/>
  <c r="C47"/>
  <c r="C24"/>
  <c r="C30" s="1"/>
  <c r="E14"/>
  <c r="F14" s="1"/>
  <c r="G14" s="1"/>
  <c r="G17" s="1"/>
  <c r="G19" s="1"/>
  <c r="G13" s="1"/>
  <c r="D24"/>
  <c r="D30" s="1"/>
  <c r="D13"/>
  <c r="E36" l="1"/>
  <c r="D34"/>
  <c r="D58"/>
  <c r="C54"/>
  <c r="D65"/>
  <c r="D27"/>
  <c r="D28"/>
  <c r="D59" s="1"/>
  <c r="E58" s="1"/>
  <c r="G28"/>
  <c r="G59" s="1"/>
  <c r="H58" s="1"/>
  <c r="G65"/>
  <c r="G27"/>
  <c r="D47"/>
  <c r="G47"/>
  <c r="G24"/>
  <c r="G30" s="1"/>
  <c r="E17"/>
  <c r="E19" s="1"/>
  <c r="H14"/>
  <c r="I14" s="1"/>
  <c r="F17"/>
  <c r="F19" s="1"/>
  <c r="F36" l="1"/>
  <c r="E34"/>
  <c r="D26"/>
  <c r="D31" s="1"/>
  <c r="D40" s="1"/>
  <c r="D66"/>
  <c r="E64"/>
  <c r="H64"/>
  <c r="H17"/>
  <c r="H19" s="1"/>
  <c r="D60"/>
  <c r="F24"/>
  <c r="F30" s="1"/>
  <c r="E24"/>
  <c r="E30" s="1"/>
  <c r="E13"/>
  <c r="F13"/>
  <c r="J14"/>
  <c r="I17"/>
  <c r="I19" s="1"/>
  <c r="H13"/>
  <c r="G26"/>
  <c r="G31" s="1"/>
  <c r="G36" l="1"/>
  <c r="F34"/>
  <c r="D32"/>
  <c r="H24"/>
  <c r="H30" s="1"/>
  <c r="E47"/>
  <c r="E28"/>
  <c r="E59" s="1"/>
  <c r="E65"/>
  <c r="E27"/>
  <c r="D54"/>
  <c r="D70" s="1"/>
  <c r="D73" s="1"/>
  <c r="D49"/>
  <c r="D50" s="1"/>
  <c r="H47"/>
  <c r="H65"/>
  <c r="H27"/>
  <c r="H28"/>
  <c r="H59" s="1"/>
  <c r="F47"/>
  <c r="F65"/>
  <c r="F27"/>
  <c r="F28"/>
  <c r="F59" s="1"/>
  <c r="G58" s="1"/>
  <c r="G60" s="1"/>
  <c r="K14"/>
  <c r="J17"/>
  <c r="J19" s="1"/>
  <c r="I24"/>
  <c r="I30" s="1"/>
  <c r="I13"/>
  <c r="D41"/>
  <c r="G32"/>
  <c r="H36" l="1"/>
  <c r="G34"/>
  <c r="G40" s="1"/>
  <c r="G41" s="1"/>
  <c r="G64"/>
  <c r="G66" s="1"/>
  <c r="G54" s="1"/>
  <c r="I58"/>
  <c r="H60"/>
  <c r="H66"/>
  <c r="I64"/>
  <c r="E66"/>
  <c r="F64"/>
  <c r="F66" s="1"/>
  <c r="I47"/>
  <c r="I28"/>
  <c r="I59" s="1"/>
  <c r="J58" s="1"/>
  <c r="I65"/>
  <c r="I27"/>
  <c r="F58"/>
  <c r="F60" s="1"/>
  <c r="E60"/>
  <c r="F26"/>
  <c r="F31" s="1"/>
  <c r="E26"/>
  <c r="E31" s="1"/>
  <c r="E40" s="1"/>
  <c r="L14"/>
  <c r="K17"/>
  <c r="K19" s="1"/>
  <c r="H26"/>
  <c r="J24"/>
  <c r="J30" s="1"/>
  <c r="J13"/>
  <c r="G49" l="1"/>
  <c r="G50" s="1"/>
  <c r="G70"/>
  <c r="G73" s="1"/>
  <c r="I36"/>
  <c r="H34"/>
  <c r="F32"/>
  <c r="F40"/>
  <c r="F49" s="1"/>
  <c r="F50" s="1"/>
  <c r="F54"/>
  <c r="H54"/>
  <c r="H31"/>
  <c r="E54"/>
  <c r="E70" s="1"/>
  <c r="I60"/>
  <c r="J47"/>
  <c r="J65"/>
  <c r="J27"/>
  <c r="J28"/>
  <c r="J59" s="1"/>
  <c r="K58" s="1"/>
  <c r="I66"/>
  <c r="J64"/>
  <c r="E32"/>
  <c r="M14"/>
  <c r="L17"/>
  <c r="L19" s="1"/>
  <c r="I26"/>
  <c r="K24"/>
  <c r="K30" s="1"/>
  <c r="K13"/>
  <c r="H40" l="1"/>
  <c r="H41" s="1"/>
  <c r="J36"/>
  <c r="I34"/>
  <c r="F41"/>
  <c r="H70"/>
  <c r="H73" s="1"/>
  <c r="I54"/>
  <c r="F70"/>
  <c r="F73" s="1"/>
  <c r="H32"/>
  <c r="I31"/>
  <c r="J66"/>
  <c r="K64"/>
  <c r="J60"/>
  <c r="K47"/>
  <c r="K28"/>
  <c r="K59" s="1"/>
  <c r="L58" s="1"/>
  <c r="K65"/>
  <c r="K27"/>
  <c r="E49"/>
  <c r="E50" s="1"/>
  <c r="E73"/>
  <c r="E41"/>
  <c r="L24"/>
  <c r="L30" s="1"/>
  <c r="L13"/>
  <c r="J26"/>
  <c r="N14"/>
  <c r="N17" s="1"/>
  <c r="N19" s="1"/>
  <c r="M17"/>
  <c r="M19" s="1"/>
  <c r="H49" l="1"/>
  <c r="H50" s="1"/>
  <c r="K36"/>
  <c r="J34"/>
  <c r="I32"/>
  <c r="I40"/>
  <c r="I70" s="1"/>
  <c r="I73" s="1"/>
  <c r="J54"/>
  <c r="K66"/>
  <c r="L64"/>
  <c r="K60"/>
  <c r="J31"/>
  <c r="L47"/>
  <c r="L65"/>
  <c r="L27"/>
  <c r="L28"/>
  <c r="L59" s="1"/>
  <c r="M58" s="1"/>
  <c r="M24"/>
  <c r="M30" s="1"/>
  <c r="M13"/>
  <c r="K26"/>
  <c r="N24"/>
  <c r="N30" s="1"/>
  <c r="N13"/>
  <c r="I41" l="1"/>
  <c r="L36"/>
  <c r="K34"/>
  <c r="I49"/>
  <c r="I50" s="1"/>
  <c r="J32"/>
  <c r="J40"/>
  <c r="J70" s="1"/>
  <c r="J73" s="1"/>
  <c r="L60"/>
  <c r="K31"/>
  <c r="L66"/>
  <c r="M64"/>
  <c r="K54"/>
  <c r="N47"/>
  <c r="N65"/>
  <c r="N27"/>
  <c r="N28"/>
  <c r="N59" s="1"/>
  <c r="M47"/>
  <c r="M28"/>
  <c r="M59" s="1"/>
  <c r="N58" s="1"/>
  <c r="M65"/>
  <c r="M27"/>
  <c r="J41"/>
  <c r="L26"/>
  <c r="M36" l="1"/>
  <c r="L34"/>
  <c r="J49"/>
  <c r="J50" s="1"/>
  <c r="L54"/>
  <c r="K32"/>
  <c r="K40"/>
  <c r="K49" s="1"/>
  <c r="K50" s="1"/>
  <c r="N60"/>
  <c r="M66"/>
  <c r="N64"/>
  <c r="N66" s="1"/>
  <c r="M60"/>
  <c r="L31"/>
  <c r="N26"/>
  <c r="M26"/>
  <c r="N36" l="1"/>
  <c r="N34" s="1"/>
  <c r="M34"/>
  <c r="L32"/>
  <c r="L40"/>
  <c r="L70" s="1"/>
  <c r="L73" s="1"/>
  <c r="K70"/>
  <c r="K73" s="1"/>
  <c r="K41"/>
  <c r="N54"/>
  <c r="N31"/>
  <c r="M54"/>
  <c r="M31"/>
  <c r="L49" l="1"/>
  <c r="L50" s="1"/>
  <c r="L41"/>
  <c r="M32"/>
  <c r="M40"/>
  <c r="M70" s="1"/>
  <c r="M73" s="1"/>
  <c r="N32"/>
  <c r="N40"/>
  <c r="N70" s="1"/>
  <c r="N73" s="1"/>
  <c r="M41" l="1"/>
  <c r="N41"/>
  <c r="N49"/>
  <c r="N50" s="1"/>
  <c r="M49"/>
  <c r="M50" s="1"/>
  <c r="C26" l="1"/>
  <c r="B21" s="1"/>
  <c r="C31" l="1"/>
  <c r="C40" s="1"/>
  <c r="C32" l="1"/>
  <c r="C41"/>
  <c r="C70"/>
  <c r="C73" s="1"/>
  <c r="C74" s="1"/>
  <c r="D68" s="1"/>
  <c r="D74" s="1"/>
  <c r="E68" s="1"/>
  <c r="E74" s="1"/>
  <c r="F68" s="1"/>
  <c r="F74" s="1"/>
  <c r="G68" s="1"/>
  <c r="G74" s="1"/>
  <c r="H68" s="1"/>
  <c r="H74" s="1"/>
  <c r="I68" s="1"/>
  <c r="I74" s="1"/>
  <c r="J68" s="1"/>
  <c r="J74" s="1"/>
  <c r="K68" s="1"/>
  <c r="K74" s="1"/>
  <c r="L68" s="1"/>
  <c r="L74" s="1"/>
  <c r="M68" s="1"/>
  <c r="M74" s="1"/>
  <c r="N68" s="1"/>
  <c r="N74" s="1"/>
  <c r="C49"/>
  <c r="C50" l="1"/>
  <c r="C51"/>
  <c r="D51" s="1"/>
  <c r="E51" s="1"/>
  <c r="F51" s="1"/>
  <c r="G51" s="1"/>
  <c r="H51" s="1"/>
  <c r="I51" s="1"/>
  <c r="J51" s="1"/>
  <c r="K51" s="1"/>
  <c r="L51" s="1"/>
  <c r="M51" s="1"/>
  <c r="N51" s="1"/>
</calcChain>
</file>

<file path=xl/sharedStrings.xml><?xml version="1.0" encoding="utf-8"?>
<sst xmlns="http://schemas.openxmlformats.org/spreadsheetml/2006/main" count="132" uniqueCount="97">
  <si>
    <t>Период</t>
  </si>
  <si>
    <t>Выручка</t>
  </si>
  <si>
    <t>Заходы на сайт</t>
  </si>
  <si>
    <t>Заявки</t>
  </si>
  <si>
    <t>Заказы</t>
  </si>
  <si>
    <t>CV1 (конверсия в заявку)</t>
  </si>
  <si>
    <t>CV2 (конверсия в заказ)</t>
  </si>
  <si>
    <t>Средний чек</t>
  </si>
  <si>
    <t>Процен роста показов</t>
  </si>
  <si>
    <t>CPC (цена клика)</t>
  </si>
  <si>
    <t>CPA (цена заявки)</t>
  </si>
  <si>
    <t>CPO (цена заказа)</t>
  </si>
  <si>
    <t>Расходы на рекламу</t>
  </si>
  <si>
    <t>Маржинальность</t>
  </si>
  <si>
    <t>Переменные расходы</t>
  </si>
  <si>
    <t>Валовая прибыль</t>
  </si>
  <si>
    <t>Рентабельность по валовой прибыли</t>
  </si>
  <si>
    <t>Постоянные расходы</t>
  </si>
  <si>
    <t>Аренда офиса</t>
  </si>
  <si>
    <t>Отдел продаж, %</t>
  </si>
  <si>
    <t>Бухгалтер</t>
  </si>
  <si>
    <t xml:space="preserve">Налоги </t>
  </si>
  <si>
    <t>Кредиты</t>
  </si>
  <si>
    <t>Амортизация</t>
  </si>
  <si>
    <t>Рентабельность по EBITDA, %</t>
  </si>
  <si>
    <t>Чистая прибыль, руб.</t>
  </si>
  <si>
    <t>Чистая прибыль накопленным эффектом, руб.</t>
  </si>
  <si>
    <t>Операционная эффективность, EBITDA</t>
  </si>
  <si>
    <t>Инвестиционные расходы</t>
  </si>
  <si>
    <t>Оборудование</t>
  </si>
  <si>
    <t>Рентабельность по чистой прибыли, %</t>
  </si>
  <si>
    <t>Оборотный капитал</t>
  </si>
  <si>
    <t>Изменения оборотного капитала</t>
  </si>
  <si>
    <t>Запасы</t>
  </si>
  <si>
    <t>Период оборачиваемости запасов</t>
  </si>
  <si>
    <t>Запасы на начало месяца</t>
  </si>
  <si>
    <t>Запасы на конец месяца</t>
  </si>
  <si>
    <t>Изменение запасов</t>
  </si>
  <si>
    <t>Дебиторская задолженность</t>
  </si>
  <si>
    <t>Период оборота ДЗ, дни</t>
  </si>
  <si>
    <t>ДЗ на начало месяца</t>
  </si>
  <si>
    <t>ДЗ на конец месяца</t>
  </si>
  <si>
    <t>Изменение ДЗ</t>
  </si>
  <si>
    <t>Денежные средства на начало месяца</t>
  </si>
  <si>
    <t>Денежный поток по операционной деятельности</t>
  </si>
  <si>
    <t>Денежный поток по инвестиционной деятельности</t>
  </si>
  <si>
    <t>Денежный поток по финансовой деятельности</t>
  </si>
  <si>
    <t>Полный денежный поток</t>
  </si>
  <si>
    <t>Денежные средства на конец месяца</t>
  </si>
  <si>
    <t>ДДС</t>
  </si>
  <si>
    <t>Разное</t>
  </si>
  <si>
    <t>Админинстратор</t>
  </si>
  <si>
    <t>Сделка</t>
  </si>
  <si>
    <t>Расходники</t>
  </si>
  <si>
    <t>Менеджер производства</t>
  </si>
  <si>
    <t>Паушальный взнос</t>
  </si>
  <si>
    <t>Офис</t>
  </si>
  <si>
    <t>Закуп химии</t>
  </si>
  <si>
    <t>Рекламный бюджет</t>
  </si>
  <si>
    <t>Звонки</t>
  </si>
  <si>
    <t>Итого обращенией</t>
  </si>
  <si>
    <t>Переменные расходы (% за продажу)</t>
  </si>
  <si>
    <t>Материалы</t>
  </si>
  <si>
    <r>
      <rPr>
        <b/>
        <sz val="14"/>
        <color theme="1"/>
        <rFont val="Calibri"/>
        <family val="2"/>
        <charset val="204"/>
        <scheme val="minor"/>
      </rPr>
      <t>АНАЛИТИКА РЕКЛАМЫ</t>
    </r>
    <r>
      <rPr>
        <sz val="11"/>
        <color theme="1"/>
        <rFont val="Calibri"/>
        <family val="2"/>
        <charset val="204"/>
        <scheme val="minor"/>
      </rPr>
      <t xml:space="preserve">
Заполняется 1 раз в месяц и аналитика предоставляется 
для контроля точки маркетинга. Можно подключить GA, 
для более точного понимания трафика. SMM учитывается.
Во время проведения конкурсов и акций, фиксируется 
период проведения. 
Оценка ROI, по запросу.
</t>
    </r>
  </si>
  <si>
    <t>Бани</t>
  </si>
  <si>
    <t>Средние</t>
  </si>
  <si>
    <t>Заходы на сайты</t>
  </si>
  <si>
    <t/>
  </si>
  <si>
    <t>№</t>
  </si>
  <si>
    <t>Ф.И.О.</t>
  </si>
  <si>
    <t>Период работы 2017 г</t>
  </si>
  <si>
    <t>Итого, см-н.</t>
  </si>
  <si>
    <t>Итого, сд-ка.</t>
  </si>
  <si>
    <t>Итого зп</t>
  </si>
  <si>
    <t>Работник 1</t>
  </si>
  <si>
    <t>Работник 2</t>
  </si>
  <si>
    <t>Работник 3</t>
  </si>
  <si>
    <t>Работник 4</t>
  </si>
  <si>
    <t>Работник 5</t>
  </si>
  <si>
    <t>Данные для расчета зп Цех.</t>
  </si>
  <si>
    <t>Итого</t>
  </si>
  <si>
    <t>Количесво сотрудников</t>
  </si>
  <si>
    <t>Всего смен.</t>
  </si>
  <si>
    <t>Итого смена</t>
  </si>
  <si>
    <t>Средний чек продаж</t>
  </si>
  <si>
    <t>Вал за месяц</t>
  </si>
  <si>
    <t>% менеджера</t>
  </si>
  <si>
    <r>
      <rPr>
        <b/>
        <sz val="11"/>
        <color theme="1"/>
        <rFont val="Calibri"/>
        <family val="2"/>
        <charset val="204"/>
        <scheme val="minor"/>
      </rPr>
      <t xml:space="preserve">ОПЛАТА СОТРУДНИКОВ </t>
    </r>
    <r>
      <rPr>
        <sz val="11"/>
        <color theme="1"/>
        <rFont val="Calibri"/>
        <family val="2"/>
        <charset val="204"/>
        <scheme val="minor"/>
      </rPr>
      <t xml:space="preserve">
Только сдельная. Администравтивные сотрудники сделка + оклад.
</t>
    </r>
  </si>
  <si>
    <t>Работник 6</t>
  </si>
  <si>
    <t>Работник 7</t>
  </si>
  <si>
    <t>Менеджер объектов</t>
  </si>
  <si>
    <t>Выполненно заказов</t>
  </si>
  <si>
    <t>Сделка, 30%</t>
  </si>
  <si>
    <t>заказ 1</t>
  </si>
  <si>
    <t>расходы</t>
  </si>
  <si>
    <t>план</t>
  </si>
  <si>
    <t xml:space="preserve">Заполняется отделом продаж.
Описание пользования в полном пакети Франшизы
</t>
  </si>
</sst>
</file>

<file path=xl/styles.xml><?xml version="1.0" encoding="utf-8"?>
<styleSheet xmlns="http://schemas.openxmlformats.org/spreadsheetml/2006/main">
  <numFmts count="5">
    <numFmt numFmtId="164" formatCode="_-* #,##0.00\ &quot;₽&quot;_-;\-* #,##0.00\ &quot;₽&quot;_-;_-* &quot;-&quot;??\ &quot;₽&quot;_-;_-@_-"/>
    <numFmt numFmtId="165" formatCode="#,##0.00&quot;р.&quot;"/>
    <numFmt numFmtId="166" formatCode="#,##0.00_р_."/>
    <numFmt numFmtId="167" formatCode="0.0"/>
    <numFmt numFmtId="169" formatCode="0.0%"/>
  </numFmts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i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124">
    <xf numFmtId="0" fontId="0" fillId="0" borderId="0" xfId="0"/>
    <xf numFmtId="165" fontId="0" fillId="0" borderId="0" xfId="0" applyNumberFormat="1"/>
    <xf numFmtId="0" fontId="3" fillId="0" borderId="1" xfId="0" applyFont="1" applyBorder="1"/>
    <xf numFmtId="0" fontId="0" fillId="0" borderId="1" xfId="0" applyBorder="1"/>
    <xf numFmtId="14" fontId="0" fillId="0" borderId="1" xfId="0" applyNumberFormat="1" applyBorder="1"/>
    <xf numFmtId="0" fontId="2" fillId="2" borderId="1" xfId="0" applyFont="1" applyFill="1" applyBorder="1"/>
    <xf numFmtId="1" fontId="0" fillId="0" borderId="1" xfId="0" applyNumberFormat="1" applyBorder="1"/>
    <xf numFmtId="167" fontId="0" fillId="0" borderId="1" xfId="0" applyNumberFormat="1" applyBorder="1"/>
    <xf numFmtId="0" fontId="1" fillId="0" borderId="1" xfId="0" applyFont="1" applyBorder="1"/>
    <xf numFmtId="165" fontId="0" fillId="0" borderId="1" xfId="0" applyNumberFormat="1" applyBorder="1"/>
    <xf numFmtId="0" fontId="0" fillId="0" borderId="1" xfId="0" applyFont="1" applyBorder="1"/>
    <xf numFmtId="0" fontId="2" fillId="0" borderId="1" xfId="0" applyFont="1" applyBorder="1"/>
    <xf numFmtId="166" fontId="0" fillId="0" borderId="1" xfId="0" applyNumberFormat="1" applyBorder="1"/>
    <xf numFmtId="0" fontId="4" fillId="0" borderId="1" xfId="0" applyFont="1" applyBorder="1" applyAlignment="1">
      <alignment horizontal="center"/>
    </xf>
    <xf numFmtId="9" fontId="4" fillId="0" borderId="1" xfId="0" applyNumberFormat="1" applyFont="1" applyBorder="1"/>
    <xf numFmtId="10" fontId="4" fillId="0" borderId="1" xfId="0" applyNumberFormat="1" applyFont="1" applyBorder="1"/>
    <xf numFmtId="0" fontId="1" fillId="0" borderId="1" xfId="0" applyFont="1" applyFill="1" applyBorder="1"/>
    <xf numFmtId="0" fontId="2" fillId="0" borderId="1" xfId="0" applyFont="1" applyFill="1" applyBorder="1"/>
    <xf numFmtId="165" fontId="2" fillId="2" borderId="1" xfId="0" applyNumberFormat="1" applyFont="1" applyFill="1" applyBorder="1"/>
    <xf numFmtId="0" fontId="4" fillId="0" borderId="2" xfId="0" applyFont="1" applyBorder="1" applyAlignment="1">
      <alignment horizontal="center"/>
    </xf>
    <xf numFmtId="10" fontId="4" fillId="0" borderId="0" xfId="0" applyNumberFormat="1" applyFont="1" applyBorder="1"/>
    <xf numFmtId="0" fontId="8" fillId="0" borderId="0" xfId="0" applyFont="1" applyAlignment="1"/>
    <xf numFmtId="0" fontId="7" fillId="0" borderId="1" xfId="0" applyFont="1" applyBorder="1" applyAlignment="1"/>
    <xf numFmtId="0" fontId="8" fillId="0" borderId="1" xfId="0" applyFont="1" applyBorder="1" applyAlignment="1"/>
    <xf numFmtId="0" fontId="9" fillId="0" borderId="1" xfId="0" applyFont="1" applyBorder="1"/>
    <xf numFmtId="2" fontId="0" fillId="0" borderId="1" xfId="0" applyNumberFormat="1" applyBorder="1"/>
    <xf numFmtId="165" fontId="2" fillId="0" borderId="1" xfId="0" applyNumberFormat="1" applyFont="1" applyBorder="1"/>
    <xf numFmtId="165" fontId="2" fillId="6" borderId="1" xfId="0" applyNumberFormat="1" applyFont="1" applyFill="1" applyBorder="1"/>
    <xf numFmtId="0" fontId="2" fillId="8" borderId="1" xfId="0" applyFont="1" applyFill="1" applyBorder="1"/>
    <xf numFmtId="165" fontId="2" fillId="8" borderId="1" xfId="0" applyNumberFormat="1" applyFont="1" applyFill="1" applyBorder="1"/>
    <xf numFmtId="0" fontId="0" fillId="8" borderId="1" xfId="0" applyFill="1" applyBorder="1"/>
    <xf numFmtId="0" fontId="11" fillId="8" borderId="1" xfId="0" applyFont="1" applyFill="1" applyBorder="1" applyAlignment="1"/>
    <xf numFmtId="165" fontId="0" fillId="8" borderId="1" xfId="0" applyNumberFormat="1" applyFill="1" applyBorder="1"/>
    <xf numFmtId="0" fontId="6" fillId="8" borderId="1" xfId="0" applyFont="1" applyFill="1" applyBorder="1" applyAlignment="1">
      <alignment horizontal="left"/>
    </xf>
    <xf numFmtId="10" fontId="4" fillId="8" borderId="1" xfId="0" applyNumberFormat="1" applyFont="1" applyFill="1" applyBorder="1"/>
    <xf numFmtId="0" fontId="5" fillId="0" borderId="1" xfId="0" applyFont="1" applyBorder="1" applyAlignment="1">
      <alignment horizontal="left"/>
    </xf>
    <xf numFmtId="2" fontId="5" fillId="0" borderId="1" xfId="0" applyNumberFormat="1" applyFont="1" applyBorder="1"/>
    <xf numFmtId="0" fontId="0" fillId="0" borderId="1" xfId="0" applyFill="1" applyBorder="1"/>
    <xf numFmtId="164" fontId="0" fillId="5" borderId="1" xfId="1" applyFont="1" applyFill="1" applyBorder="1" applyAlignment="1">
      <alignment horizontal="right"/>
    </xf>
    <xf numFmtId="10" fontId="1" fillId="0" borderId="1" xfId="0" applyNumberFormat="1" applyFont="1" applyBorder="1"/>
    <xf numFmtId="164" fontId="0" fillId="0" borderId="0" xfId="1" applyFont="1"/>
    <xf numFmtId="164" fontId="0" fillId="0" borderId="1" xfId="1" applyFont="1" applyBorder="1"/>
    <xf numFmtId="164" fontId="2" fillId="2" borderId="1" xfId="1" applyFont="1" applyFill="1" applyBorder="1"/>
    <xf numFmtId="164" fontId="1" fillId="3" borderId="1" xfId="1" applyFont="1" applyFill="1" applyBorder="1"/>
    <xf numFmtId="164" fontId="1" fillId="0" borderId="1" xfId="1" applyFont="1" applyBorder="1"/>
    <xf numFmtId="164" fontId="0" fillId="5" borderId="1" xfId="1" applyFont="1" applyFill="1" applyBorder="1"/>
    <xf numFmtId="164" fontId="2" fillId="8" borderId="1" xfId="1" applyFont="1" applyFill="1" applyBorder="1"/>
    <xf numFmtId="164" fontId="0" fillId="3" borderId="1" xfId="1" applyFont="1" applyFill="1" applyBorder="1"/>
    <xf numFmtId="164" fontId="4" fillId="0" borderId="1" xfId="1" applyFont="1" applyBorder="1"/>
    <xf numFmtId="164" fontId="4" fillId="0" borderId="0" xfId="1" applyFont="1" applyBorder="1"/>
    <xf numFmtId="164" fontId="4" fillId="8" borderId="1" xfId="1" applyFont="1" applyFill="1" applyBorder="1"/>
    <xf numFmtId="164" fontId="5" fillId="0" borderId="1" xfId="1" applyFont="1" applyBorder="1"/>
    <xf numFmtId="164" fontId="2" fillId="0" borderId="1" xfId="1" applyFont="1" applyBorder="1"/>
    <xf numFmtId="164" fontId="0" fillId="8" borderId="1" xfId="1" applyFont="1" applyFill="1" applyBorder="1"/>
    <xf numFmtId="164" fontId="0" fillId="7" borderId="1" xfId="1" applyFont="1" applyFill="1" applyBorder="1"/>
    <xf numFmtId="164" fontId="0" fillId="0" borderId="1" xfId="1" applyFont="1" applyBorder="1" applyAlignment="1"/>
    <xf numFmtId="164" fontId="10" fillId="4" borderId="1" xfId="1" applyFont="1" applyFill="1" applyBorder="1" applyAlignment="1"/>
    <xf numFmtId="9" fontId="0" fillId="0" borderId="1" xfId="2" applyFont="1" applyBorder="1"/>
    <xf numFmtId="0" fontId="0" fillId="0" borderId="0" xfId="0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10" borderId="1" xfId="0" applyFill="1" applyBorder="1"/>
    <xf numFmtId="14" fontId="0" fillId="10" borderId="1" xfId="0" applyNumberFormat="1" applyFill="1" applyBorder="1"/>
    <xf numFmtId="0" fontId="1" fillId="2" borderId="1" xfId="0" applyFont="1" applyFill="1" applyBorder="1"/>
    <xf numFmtId="165" fontId="1" fillId="2" borderId="1" xfId="0" applyNumberFormat="1" applyFont="1" applyFill="1" applyBorder="1"/>
    <xf numFmtId="165" fontId="1" fillId="10" borderId="1" xfId="0" applyNumberFormat="1" applyFont="1" applyFill="1" applyBorder="1"/>
    <xf numFmtId="1" fontId="0" fillId="10" borderId="1" xfId="0" applyNumberFormat="1" applyFill="1" applyBorder="1"/>
    <xf numFmtId="0" fontId="1" fillId="10" borderId="1" xfId="0" applyFont="1" applyFill="1" applyBorder="1"/>
    <xf numFmtId="169" fontId="0" fillId="0" borderId="1" xfId="0" applyNumberFormat="1" applyBorder="1"/>
    <xf numFmtId="167" fontId="0" fillId="10" borderId="1" xfId="0" applyNumberFormat="1" applyFill="1" applyBorder="1"/>
    <xf numFmtId="10" fontId="0" fillId="0" borderId="1" xfId="0" applyNumberFormat="1" applyBorder="1"/>
    <xf numFmtId="10" fontId="0" fillId="10" borderId="1" xfId="0" applyNumberFormat="1" applyFill="1" applyBorder="1"/>
    <xf numFmtId="0" fontId="1" fillId="8" borderId="1" xfId="0" applyFont="1" applyFill="1" applyBorder="1"/>
    <xf numFmtId="165" fontId="1" fillId="8" borderId="1" xfId="0" applyNumberFormat="1" applyFont="1" applyFill="1" applyBorder="1"/>
    <xf numFmtId="10" fontId="0" fillId="0" borderId="1" xfId="0" applyNumberFormat="1" applyFont="1" applyBorder="1"/>
    <xf numFmtId="4" fontId="1" fillId="8" borderId="1" xfId="0" applyNumberFormat="1" applyFont="1" applyFill="1" applyBorder="1"/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3" fillId="0" borderId="0" xfId="0" applyFont="1"/>
    <xf numFmtId="0" fontId="2" fillId="0" borderId="0" xfId="0" applyFont="1"/>
    <xf numFmtId="14" fontId="1" fillId="2" borderId="1" xfId="0" applyNumberFormat="1" applyFont="1" applyFill="1" applyBorder="1"/>
    <xf numFmtId="0" fontId="0" fillId="0" borderId="0" xfId="0" applyFont="1"/>
    <xf numFmtId="167" fontId="0" fillId="12" borderId="1" xfId="0" applyNumberFormat="1" applyFont="1" applyFill="1" applyBorder="1"/>
    <xf numFmtId="0" fontId="0" fillId="3" borderId="1" xfId="0" applyFont="1" applyFill="1" applyBorder="1"/>
    <xf numFmtId="1" fontId="0" fillId="3" borderId="1" xfId="0" applyNumberFormat="1" applyFont="1" applyFill="1" applyBorder="1"/>
    <xf numFmtId="10" fontId="1" fillId="12" borderId="1" xfId="0" applyNumberFormat="1" applyFont="1" applyFill="1" applyBorder="1"/>
    <xf numFmtId="10" fontId="0" fillId="0" borderId="1" xfId="2" applyNumberFormat="1" applyFont="1" applyBorder="1"/>
    <xf numFmtId="167" fontId="1" fillId="12" borderId="1" xfId="0" applyNumberFormat="1" applyFont="1" applyFill="1" applyBorder="1"/>
    <xf numFmtId="2" fontId="1" fillId="12" borderId="1" xfId="0" applyNumberFormat="1" applyFont="1" applyFill="1" applyBorder="1"/>
    <xf numFmtId="164" fontId="1" fillId="12" borderId="1" xfId="1" applyFont="1" applyFill="1" applyBorder="1"/>
    <xf numFmtId="164" fontId="0" fillId="0" borderId="1" xfId="0" applyNumberFormat="1" applyFont="1" applyBorder="1"/>
    <xf numFmtId="0" fontId="14" fillId="11" borderId="1" xfId="0" applyFont="1" applyFill="1" applyBorder="1"/>
    <xf numFmtId="164" fontId="14" fillId="11" borderId="1" xfId="1" applyFont="1" applyFill="1" applyBorder="1"/>
    <xf numFmtId="164" fontId="14" fillId="0" borderId="1" xfId="0" applyNumberFormat="1" applyFont="1" applyBorder="1"/>
    <xf numFmtId="0" fontId="14" fillId="0" borderId="0" xfId="0" applyFont="1"/>
    <xf numFmtId="0" fontId="0" fillId="0" borderId="0" xfId="0" applyAlignment="1">
      <alignment horizontal="center" wrapText="1"/>
    </xf>
    <xf numFmtId="167" fontId="2" fillId="11" borderId="1" xfId="0" applyNumberFormat="1" applyFont="1" applyFill="1" applyBorder="1" applyAlignment="1">
      <alignment horizontal="center"/>
    </xf>
    <xf numFmtId="164" fontId="2" fillId="11" borderId="1" xfId="1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0" fontId="0" fillId="14" borderId="1" xfId="0" applyFill="1" applyBorder="1"/>
    <xf numFmtId="0" fontId="0" fillId="0" borderId="3" xfId="0" applyBorder="1"/>
    <xf numFmtId="0" fontId="1" fillId="11" borderId="1" xfId="0" applyFont="1" applyFill="1" applyBorder="1" applyAlignment="1">
      <alignment horizontal="center"/>
    </xf>
    <xf numFmtId="0" fontId="0" fillId="0" borderId="7" xfId="0" applyFill="1" applyBorder="1" applyAlignment="1"/>
    <xf numFmtId="0" fontId="0" fillId="15" borderId="1" xfId="0" applyFill="1" applyBorder="1" applyAlignment="1">
      <alignment horizontal="center"/>
    </xf>
    <xf numFmtId="0" fontId="0" fillId="15" borderId="1" xfId="0" applyFill="1" applyBorder="1"/>
    <xf numFmtId="164" fontId="0" fillId="15" borderId="1" xfId="1" applyFont="1" applyFill="1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1" fillId="0" borderId="1" xfId="0" applyFont="1" applyFill="1" applyBorder="1" applyAlignment="1"/>
    <xf numFmtId="164" fontId="1" fillId="0" borderId="1" xfId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164" fontId="0" fillId="0" borderId="3" xfId="1" applyFont="1" applyBorder="1" applyAlignment="1">
      <alignment horizontal="center"/>
    </xf>
    <xf numFmtId="164" fontId="0" fillId="0" borderId="5" xfId="1" applyFont="1" applyBorder="1" applyAlignment="1">
      <alignment horizontal="center"/>
    </xf>
    <xf numFmtId="164" fontId="0" fillId="0" borderId="4" xfId="1" applyFont="1" applyBorder="1" applyAlignment="1">
      <alignment horizontal="center"/>
    </xf>
    <xf numFmtId="0" fontId="0" fillId="9" borderId="5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9" fontId="0" fillId="3" borderId="1" xfId="2" applyFont="1" applyFill="1" applyBorder="1"/>
    <xf numFmtId="0" fontId="0" fillId="0" borderId="0" xfId="0" applyBorder="1"/>
    <xf numFmtId="164" fontId="0" fillId="0" borderId="0" xfId="1" applyFont="1" applyBorder="1"/>
  </cellXfs>
  <cellStyles count="3">
    <cellStyle name="Денежный" xfId="1" builtinId="4"/>
    <cellStyle name="Обычный" xfId="0" builtinId="0"/>
    <cellStyle name="Процентный" xfId="2" builtinId="5"/>
  </cellStyles>
  <dxfs count="1"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95249</xdr:colOff>
      <xdr:row>0</xdr:row>
      <xdr:rowOff>13609</xdr:rowOff>
    </xdr:from>
    <xdr:to>
      <xdr:col>6</xdr:col>
      <xdr:colOff>1211034</xdr:colOff>
      <xdr:row>9</xdr:row>
      <xdr:rowOff>179667</xdr:rowOff>
    </xdr:to>
    <xdr:pic>
      <xdr:nvPicPr>
        <xdr:cNvPr id="4" name="Рисунок 3" descr="dlya_dokov_EK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9070" y="13609"/>
          <a:ext cx="6558643" cy="18805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231322</xdr:colOff>
      <xdr:row>0</xdr:row>
      <xdr:rowOff>27215</xdr:rowOff>
    </xdr:from>
    <xdr:to>
      <xdr:col>7</xdr:col>
      <xdr:colOff>406514</xdr:colOff>
      <xdr:row>11</xdr:row>
      <xdr:rowOff>38077</xdr:rowOff>
    </xdr:to>
    <xdr:pic>
      <xdr:nvPicPr>
        <xdr:cNvPr id="3" name="Рисунок 2" descr="dlya_dokov_EK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322" y="27215"/>
          <a:ext cx="7346156" cy="21063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23813</xdr:rowOff>
    </xdr:from>
    <xdr:to>
      <xdr:col>8</xdr:col>
      <xdr:colOff>440531</xdr:colOff>
      <xdr:row>11</xdr:row>
      <xdr:rowOff>34675</xdr:rowOff>
    </xdr:to>
    <xdr:pic>
      <xdr:nvPicPr>
        <xdr:cNvPr id="3" name="Рисунок 2" descr="dlya_dokov_EK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23813"/>
          <a:ext cx="7346156" cy="210636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23814</xdr:colOff>
      <xdr:row>0</xdr:row>
      <xdr:rowOff>71439</xdr:rowOff>
    </xdr:from>
    <xdr:to>
      <xdr:col>21</xdr:col>
      <xdr:colOff>71439</xdr:colOff>
      <xdr:row>11</xdr:row>
      <xdr:rowOff>82301</xdr:rowOff>
    </xdr:to>
    <xdr:pic>
      <xdr:nvPicPr>
        <xdr:cNvPr id="3" name="Рисунок 2" descr="dlya_dokov_EK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7" y="71439"/>
          <a:ext cx="7346156" cy="210636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59532</xdr:colOff>
      <xdr:row>0</xdr:row>
      <xdr:rowOff>0</xdr:rowOff>
    </xdr:from>
    <xdr:to>
      <xdr:col>10</xdr:col>
      <xdr:colOff>522175</xdr:colOff>
      <xdr:row>9</xdr:row>
      <xdr:rowOff>166058</xdr:rowOff>
    </xdr:to>
    <xdr:pic>
      <xdr:nvPicPr>
        <xdr:cNvPr id="2" name="Рисунок 1" descr="dlya_dokov_EK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532" y="0"/>
          <a:ext cx="6534831" cy="1880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zoomScale="70" zoomScaleNormal="70" workbookViewId="0">
      <pane xSplit="2" ySplit="13" topLeftCell="C14" activePane="bottomRight" state="frozen"/>
      <selection pane="topRight" activeCell="C1" sqref="C1"/>
      <selection pane="bottomLeft" activeCell="A5" sqref="A5"/>
      <selection pane="bottomRight" activeCell="H7" sqref="H7"/>
    </sheetView>
  </sheetViews>
  <sheetFormatPr defaultRowHeight="15"/>
  <cols>
    <col min="1" max="1" width="54.85546875" customWidth="1"/>
    <col min="2" max="2" width="20" style="40" customWidth="1"/>
    <col min="3" max="3" width="19.7109375" customWidth="1"/>
    <col min="4" max="5" width="20.7109375" customWidth="1"/>
    <col min="6" max="6" width="20.140625" customWidth="1"/>
    <col min="7" max="7" width="20" customWidth="1"/>
    <col min="8" max="8" width="20.85546875" customWidth="1"/>
    <col min="9" max="10" width="20.7109375" customWidth="1"/>
    <col min="11" max="11" width="19.140625" customWidth="1"/>
    <col min="12" max="13" width="20.5703125" customWidth="1"/>
    <col min="14" max="14" width="19.7109375" customWidth="1"/>
  </cols>
  <sheetData>
    <row r="1" spans="1:14">
      <c r="A1" s="3" t="s">
        <v>55</v>
      </c>
      <c r="B1" s="41">
        <v>340000</v>
      </c>
    </row>
    <row r="2" spans="1:14">
      <c r="A2" s="3" t="s">
        <v>29</v>
      </c>
      <c r="B2" s="41">
        <v>96000</v>
      </c>
    </row>
    <row r="3" spans="1:14">
      <c r="A3" s="3" t="s">
        <v>56</v>
      </c>
      <c r="B3" s="41">
        <v>50000</v>
      </c>
    </row>
    <row r="4" spans="1:14">
      <c r="A4" s="3" t="s">
        <v>57</v>
      </c>
      <c r="B4" s="41">
        <v>15000</v>
      </c>
    </row>
    <row r="5" spans="1:14">
      <c r="A5" s="3" t="s">
        <v>58</v>
      </c>
      <c r="B5" s="41">
        <v>20000</v>
      </c>
    </row>
    <row r="6" spans="1:14">
      <c r="A6" s="122"/>
      <c r="B6" s="123"/>
    </row>
    <row r="7" spans="1:14">
      <c r="A7" s="122"/>
      <c r="B7" s="123"/>
    </row>
    <row r="11" spans="1:14" ht="18.75">
      <c r="A11" s="2" t="s">
        <v>0</v>
      </c>
      <c r="B11" s="41">
        <v>0</v>
      </c>
      <c r="C11" s="3">
        <v>1</v>
      </c>
      <c r="D11" s="3">
        <v>2</v>
      </c>
      <c r="E11" s="3">
        <v>3</v>
      </c>
      <c r="F11" s="3">
        <v>4</v>
      </c>
      <c r="G11" s="3">
        <v>5</v>
      </c>
      <c r="H11" s="3">
        <v>6</v>
      </c>
      <c r="I11" s="3">
        <v>7</v>
      </c>
      <c r="J11" s="3">
        <v>8</v>
      </c>
      <c r="K11" s="3">
        <v>9</v>
      </c>
      <c r="L11" s="3">
        <v>10</v>
      </c>
      <c r="M11" s="3">
        <v>11</v>
      </c>
      <c r="N11" s="3">
        <v>12</v>
      </c>
    </row>
    <row r="12" spans="1:14">
      <c r="A12" s="3"/>
      <c r="B12" s="41"/>
      <c r="C12" s="4">
        <v>42736</v>
      </c>
      <c r="D12" s="4">
        <v>42767</v>
      </c>
      <c r="E12" s="4">
        <v>42795</v>
      </c>
      <c r="F12" s="4">
        <v>42826</v>
      </c>
      <c r="G12" s="4">
        <v>42856</v>
      </c>
      <c r="H12" s="4">
        <v>42887</v>
      </c>
      <c r="I12" s="4">
        <v>42917</v>
      </c>
      <c r="J12" s="4">
        <v>42948</v>
      </c>
      <c r="K12" s="4">
        <v>42979</v>
      </c>
      <c r="L12" s="4">
        <v>43009</v>
      </c>
      <c r="M12" s="4">
        <v>43040</v>
      </c>
      <c r="N12" s="4">
        <v>43070</v>
      </c>
    </row>
    <row r="13" spans="1:14" ht="18.75">
      <c r="A13" s="5" t="s">
        <v>1</v>
      </c>
      <c r="B13" s="42"/>
      <c r="C13" s="18">
        <f t="shared" ref="C13:N13" si="0">C19*$B$20</f>
        <v>688500</v>
      </c>
      <c r="D13" s="18">
        <f t="shared" si="0"/>
        <v>757350</v>
      </c>
      <c r="E13" s="18">
        <f t="shared" si="0"/>
        <v>833084.99999999988</v>
      </c>
      <c r="F13" s="18">
        <f t="shared" si="0"/>
        <v>916393.50000000012</v>
      </c>
      <c r="G13" s="18">
        <f t="shared" si="0"/>
        <v>1008032.8499999999</v>
      </c>
      <c r="H13" s="18">
        <f t="shared" si="0"/>
        <v>1108836.1349999998</v>
      </c>
      <c r="I13" s="18">
        <f t="shared" si="0"/>
        <v>1219719.7484999998</v>
      </c>
      <c r="J13" s="18">
        <f t="shared" si="0"/>
        <v>1341691.7233499999</v>
      </c>
      <c r="K13" s="18">
        <f t="shared" si="0"/>
        <v>1475860.8956849999</v>
      </c>
      <c r="L13" s="18">
        <f t="shared" si="0"/>
        <v>1623446.9852535001</v>
      </c>
      <c r="M13" s="18">
        <f t="shared" si="0"/>
        <v>1785791.6837788499</v>
      </c>
      <c r="N13" s="18">
        <f t="shared" si="0"/>
        <v>1964370.8521567348</v>
      </c>
    </row>
    <row r="14" spans="1:14">
      <c r="A14" s="3" t="s">
        <v>2</v>
      </c>
      <c r="B14" s="41"/>
      <c r="C14" s="3">
        <v>27000</v>
      </c>
      <c r="D14" s="6">
        <f>C14+C14*$B$15</f>
        <v>29700</v>
      </c>
      <c r="E14" s="6">
        <f t="shared" ref="E14:N14" si="1">D14+D14*$B$15</f>
        <v>32670</v>
      </c>
      <c r="F14" s="6">
        <f t="shared" si="1"/>
        <v>35937</v>
      </c>
      <c r="G14" s="6">
        <f t="shared" si="1"/>
        <v>39530.699999999997</v>
      </c>
      <c r="H14" s="6">
        <f t="shared" si="1"/>
        <v>43483.77</v>
      </c>
      <c r="I14" s="6">
        <f t="shared" si="1"/>
        <v>47832.146999999997</v>
      </c>
      <c r="J14" s="6">
        <f t="shared" si="1"/>
        <v>52615.361699999994</v>
      </c>
      <c r="K14" s="6">
        <f t="shared" si="1"/>
        <v>57876.897869999993</v>
      </c>
      <c r="L14" s="6">
        <f t="shared" si="1"/>
        <v>63664.587656999996</v>
      </c>
      <c r="M14" s="6">
        <f t="shared" si="1"/>
        <v>70031.04642269999</v>
      </c>
      <c r="N14" s="6">
        <f t="shared" si="1"/>
        <v>77034.151064969992</v>
      </c>
    </row>
    <row r="15" spans="1:14">
      <c r="A15" s="16" t="s">
        <v>8</v>
      </c>
      <c r="B15" s="43">
        <v>0.1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>
      <c r="A16" s="16" t="s">
        <v>5</v>
      </c>
      <c r="B16" s="43">
        <v>0.05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>
      <c r="A17" s="3" t="s">
        <v>3</v>
      </c>
      <c r="B17" s="41"/>
      <c r="C17" s="3">
        <f>C14*$B$16</f>
        <v>1350</v>
      </c>
      <c r="D17" s="6">
        <f>D14*$B$16</f>
        <v>1485</v>
      </c>
      <c r="E17" s="6">
        <f t="shared" ref="E17:N17" si="2">E14*$B$16</f>
        <v>1633.5</v>
      </c>
      <c r="F17" s="6">
        <f t="shared" si="2"/>
        <v>1796.8500000000001</v>
      </c>
      <c r="G17" s="6">
        <f t="shared" si="2"/>
        <v>1976.5349999999999</v>
      </c>
      <c r="H17" s="6">
        <f>H14*$B$16</f>
        <v>2174.1884999999997</v>
      </c>
      <c r="I17" s="6">
        <f t="shared" si="2"/>
        <v>2391.6073499999998</v>
      </c>
      <c r="J17" s="6">
        <f t="shared" si="2"/>
        <v>2630.7680849999997</v>
      </c>
      <c r="K17" s="6">
        <f t="shared" si="2"/>
        <v>2893.8448934999997</v>
      </c>
      <c r="L17" s="6">
        <f t="shared" si="2"/>
        <v>3183.2293828500001</v>
      </c>
      <c r="M17" s="6">
        <f t="shared" si="2"/>
        <v>3501.5523211349996</v>
      </c>
      <c r="N17" s="6">
        <f t="shared" si="2"/>
        <v>3851.7075532484996</v>
      </c>
    </row>
    <row r="18" spans="1:14">
      <c r="A18" s="8" t="s">
        <v>6</v>
      </c>
      <c r="B18" s="43">
        <v>0.06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>
      <c r="A19" s="3" t="s">
        <v>4</v>
      </c>
      <c r="B19" s="41"/>
      <c r="C19" s="3">
        <f>C17*$B$18</f>
        <v>81</v>
      </c>
      <c r="D19" s="7">
        <f>D17*$B$18</f>
        <v>89.1</v>
      </c>
      <c r="E19" s="7">
        <f t="shared" ref="E19:N19" si="3">E17*$B$18</f>
        <v>98.009999999999991</v>
      </c>
      <c r="F19" s="7">
        <f t="shared" si="3"/>
        <v>107.81100000000001</v>
      </c>
      <c r="G19" s="7">
        <f t="shared" si="3"/>
        <v>118.59209999999999</v>
      </c>
      <c r="H19" s="7">
        <f>H17*$B$18</f>
        <v>130.45130999999998</v>
      </c>
      <c r="I19" s="7">
        <f t="shared" si="3"/>
        <v>143.49644099999998</v>
      </c>
      <c r="J19" s="7">
        <f t="shared" si="3"/>
        <v>157.84608509999998</v>
      </c>
      <c r="K19" s="7">
        <f t="shared" si="3"/>
        <v>173.63069360999998</v>
      </c>
      <c r="L19" s="7">
        <f t="shared" si="3"/>
        <v>190.993762971</v>
      </c>
      <c r="M19" s="7">
        <f t="shared" si="3"/>
        <v>210.09313926809997</v>
      </c>
      <c r="N19" s="7">
        <f t="shared" si="3"/>
        <v>231.10245319490997</v>
      </c>
    </row>
    <row r="20" spans="1:14">
      <c r="A20" s="16" t="s">
        <v>7</v>
      </c>
      <c r="B20" s="43">
        <v>8500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>
      <c r="A21" s="8" t="s">
        <v>13</v>
      </c>
      <c r="B21" s="44">
        <f>-(-C13-C26)/C13</f>
        <v>0.58294117647058818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>
      <c r="A22" s="3" t="s">
        <v>9</v>
      </c>
      <c r="B22" s="45">
        <v>15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>
      <c r="A23" s="3" t="s">
        <v>10</v>
      </c>
      <c r="B23" s="45">
        <v>100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>
      <c r="A24" s="3" t="s">
        <v>11</v>
      </c>
      <c r="B24" s="45">
        <v>400</v>
      </c>
      <c r="C24" s="9">
        <f t="shared" ref="C24:N24" si="4">C19*$B$24</f>
        <v>32400</v>
      </c>
      <c r="D24" s="9">
        <f t="shared" si="4"/>
        <v>35640</v>
      </c>
      <c r="E24" s="9">
        <f t="shared" si="4"/>
        <v>39204</v>
      </c>
      <c r="F24" s="9">
        <f t="shared" si="4"/>
        <v>43124.4</v>
      </c>
      <c r="G24" s="9">
        <f t="shared" si="4"/>
        <v>47436.84</v>
      </c>
      <c r="H24" s="9">
        <f t="shared" si="4"/>
        <v>52180.52399999999</v>
      </c>
      <c r="I24" s="9">
        <f t="shared" si="4"/>
        <v>57398.576399999991</v>
      </c>
      <c r="J24" s="9">
        <f t="shared" si="4"/>
        <v>63138.434039999993</v>
      </c>
      <c r="K24" s="9">
        <f t="shared" si="4"/>
        <v>69452.277443999992</v>
      </c>
      <c r="L24" s="9">
        <f t="shared" si="4"/>
        <v>76397.505188399999</v>
      </c>
      <c r="M24" s="9">
        <f t="shared" si="4"/>
        <v>84037.255707239994</v>
      </c>
      <c r="N24" s="9">
        <f t="shared" si="4"/>
        <v>92440.981277963991</v>
      </c>
    </row>
    <row r="25" spans="1:14">
      <c r="A25" s="3"/>
      <c r="B25" s="41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8.75">
      <c r="A26" s="28" t="s">
        <v>14</v>
      </c>
      <c r="B26" s="46"/>
      <c r="C26" s="29">
        <f t="shared" ref="C26:N26" si="5">SUM(C27:C30)</f>
        <v>-287145</v>
      </c>
      <c r="D26" s="29">
        <f t="shared" si="5"/>
        <v>-88654.5</v>
      </c>
      <c r="E26" s="29">
        <f t="shared" si="5"/>
        <v>-97519.95</v>
      </c>
      <c r="F26" s="29">
        <f t="shared" si="5"/>
        <v>-107271.94500000001</v>
      </c>
      <c r="G26" s="29">
        <f t="shared" si="5"/>
        <v>-117999.13949999999</v>
      </c>
      <c r="H26" s="29">
        <f t="shared" si="5"/>
        <v>-129799.05344999998</v>
      </c>
      <c r="I26" s="29">
        <f t="shared" si="5"/>
        <v>-142778.95879499998</v>
      </c>
      <c r="J26" s="29">
        <f t="shared" si="5"/>
        <v>-157056.85467449998</v>
      </c>
      <c r="K26" s="29">
        <f t="shared" si="5"/>
        <v>-172762.54014195001</v>
      </c>
      <c r="L26" s="29">
        <f t="shared" si="5"/>
        <v>-190038.79415614501</v>
      </c>
      <c r="M26" s="29">
        <f t="shared" si="5"/>
        <v>-209042.67357175949</v>
      </c>
      <c r="N26" s="29">
        <f t="shared" si="5"/>
        <v>-229946.94092893542</v>
      </c>
    </row>
    <row r="27" spans="1:14">
      <c r="A27" s="10" t="s">
        <v>19</v>
      </c>
      <c r="B27" s="121">
        <v>0.02</v>
      </c>
      <c r="C27" s="9">
        <f t="shared" ref="C27:N27" si="6">-C13*$B$27</f>
        <v>-13770</v>
      </c>
      <c r="D27" s="9">
        <f t="shared" si="6"/>
        <v>-15147</v>
      </c>
      <c r="E27" s="9">
        <f t="shared" si="6"/>
        <v>-16661.699999999997</v>
      </c>
      <c r="F27" s="9">
        <f t="shared" si="6"/>
        <v>-18327.870000000003</v>
      </c>
      <c r="G27" s="9">
        <f t="shared" si="6"/>
        <v>-20160.656999999999</v>
      </c>
      <c r="H27" s="9">
        <f t="shared" si="6"/>
        <v>-22176.722699999995</v>
      </c>
      <c r="I27" s="9">
        <f t="shared" si="6"/>
        <v>-24394.394969999994</v>
      </c>
      <c r="J27" s="9">
        <f t="shared" si="6"/>
        <v>-26833.834466999997</v>
      </c>
      <c r="K27" s="9">
        <f t="shared" si="6"/>
        <v>-29517.217913699998</v>
      </c>
      <c r="L27" s="9">
        <f t="shared" si="6"/>
        <v>-32468.939705070003</v>
      </c>
      <c r="M27" s="9">
        <f t="shared" si="6"/>
        <v>-35715.833675577</v>
      </c>
      <c r="N27" s="9">
        <f t="shared" si="6"/>
        <v>-39287.417043134694</v>
      </c>
    </row>
    <row r="28" spans="1:14">
      <c r="A28" s="3" t="s">
        <v>53</v>
      </c>
      <c r="B28" s="121">
        <v>0.05</v>
      </c>
      <c r="C28" s="9">
        <f t="shared" ref="C28:N28" si="7">-C13*$B$28</f>
        <v>-34425</v>
      </c>
      <c r="D28" s="9">
        <f t="shared" si="7"/>
        <v>-37867.5</v>
      </c>
      <c r="E28" s="9">
        <f t="shared" si="7"/>
        <v>-41654.25</v>
      </c>
      <c r="F28" s="9">
        <f t="shared" si="7"/>
        <v>-45819.67500000001</v>
      </c>
      <c r="G28" s="9">
        <f t="shared" si="7"/>
        <v>-50401.642499999994</v>
      </c>
      <c r="H28" s="9">
        <f t="shared" si="7"/>
        <v>-55441.806749999989</v>
      </c>
      <c r="I28" s="9">
        <f t="shared" si="7"/>
        <v>-60985.987424999992</v>
      </c>
      <c r="J28" s="9">
        <f t="shared" si="7"/>
        <v>-67084.586167499991</v>
      </c>
      <c r="K28" s="9">
        <f t="shared" si="7"/>
        <v>-73793.04478425</v>
      </c>
      <c r="L28" s="9">
        <f t="shared" si="7"/>
        <v>-81172.349262675009</v>
      </c>
      <c r="M28" s="9">
        <f t="shared" si="7"/>
        <v>-89289.584188942506</v>
      </c>
      <c r="N28" s="9">
        <f t="shared" si="7"/>
        <v>-98218.542607836745</v>
      </c>
    </row>
    <row r="29" spans="1:14">
      <c r="A29" s="3" t="s">
        <v>52</v>
      </c>
      <c r="B29" s="121">
        <v>0.3</v>
      </c>
      <c r="C29" s="9">
        <f>-B29*C13</f>
        <v>-206550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>
      <c r="A30" s="3" t="s">
        <v>12</v>
      </c>
      <c r="B30" s="41"/>
      <c r="C30" s="9">
        <f t="shared" ref="C30:N30" si="8">-C24</f>
        <v>-32400</v>
      </c>
      <c r="D30" s="9">
        <f t="shared" si="8"/>
        <v>-35640</v>
      </c>
      <c r="E30" s="9">
        <f t="shared" si="8"/>
        <v>-39204</v>
      </c>
      <c r="F30" s="9">
        <f t="shared" si="8"/>
        <v>-43124.4</v>
      </c>
      <c r="G30" s="9">
        <f t="shared" si="8"/>
        <v>-47436.84</v>
      </c>
      <c r="H30" s="9">
        <f t="shared" si="8"/>
        <v>-52180.52399999999</v>
      </c>
      <c r="I30" s="9">
        <f t="shared" si="8"/>
        <v>-57398.576399999991</v>
      </c>
      <c r="J30" s="9">
        <f t="shared" si="8"/>
        <v>-63138.434039999993</v>
      </c>
      <c r="K30" s="9">
        <f t="shared" si="8"/>
        <v>-69452.277443999992</v>
      </c>
      <c r="L30" s="9">
        <f t="shared" si="8"/>
        <v>-76397.505188399999</v>
      </c>
      <c r="M30" s="9">
        <f t="shared" si="8"/>
        <v>-84037.255707239994</v>
      </c>
      <c r="N30" s="9">
        <f t="shared" si="8"/>
        <v>-92440.981277963991</v>
      </c>
    </row>
    <row r="31" spans="1:14" ht="18.75">
      <c r="A31" s="28" t="s">
        <v>15</v>
      </c>
      <c r="B31" s="46"/>
      <c r="C31" s="29">
        <f t="shared" ref="C31:N31" si="9">C13+C26</f>
        <v>401355</v>
      </c>
      <c r="D31" s="29">
        <f t="shared" si="9"/>
        <v>668695.5</v>
      </c>
      <c r="E31" s="29">
        <f t="shared" si="9"/>
        <v>735565.04999999993</v>
      </c>
      <c r="F31" s="29">
        <f t="shared" si="9"/>
        <v>809121.55500000017</v>
      </c>
      <c r="G31" s="29">
        <f t="shared" si="9"/>
        <v>890033.71049999981</v>
      </c>
      <c r="H31" s="29">
        <f t="shared" si="9"/>
        <v>979037.08154999977</v>
      </c>
      <c r="I31" s="29">
        <f t="shared" si="9"/>
        <v>1076940.7897049999</v>
      </c>
      <c r="J31" s="29">
        <f t="shared" si="9"/>
        <v>1184634.8686754999</v>
      </c>
      <c r="K31" s="29">
        <f t="shared" si="9"/>
        <v>1303098.35554305</v>
      </c>
      <c r="L31" s="29">
        <f t="shared" si="9"/>
        <v>1433408.191097355</v>
      </c>
      <c r="M31" s="29">
        <f t="shared" si="9"/>
        <v>1576749.0102070905</v>
      </c>
      <c r="N31" s="29">
        <f t="shared" si="9"/>
        <v>1734423.9112277995</v>
      </c>
    </row>
    <row r="32" spans="1:14">
      <c r="A32" s="13" t="s">
        <v>16</v>
      </c>
      <c r="B32" s="48"/>
      <c r="C32" s="14">
        <f t="shared" ref="C32:N32" si="10">C31/C13</f>
        <v>0.58294117647058818</v>
      </c>
      <c r="D32" s="14">
        <f t="shared" si="10"/>
        <v>0.88294117647058823</v>
      </c>
      <c r="E32" s="14">
        <f t="shared" si="10"/>
        <v>0.88294117647058823</v>
      </c>
      <c r="F32" s="14">
        <f t="shared" si="10"/>
        <v>0.88294117647058834</v>
      </c>
      <c r="G32" s="14">
        <f t="shared" si="10"/>
        <v>0.88294117647058812</v>
      </c>
      <c r="H32" s="14">
        <f t="shared" si="10"/>
        <v>0.88294117647058823</v>
      </c>
      <c r="I32" s="14">
        <f t="shared" si="10"/>
        <v>0.88294117647058834</v>
      </c>
      <c r="J32" s="14">
        <f t="shared" si="10"/>
        <v>0.88294117647058823</v>
      </c>
      <c r="K32" s="14">
        <f t="shared" si="10"/>
        <v>0.88294117647058834</v>
      </c>
      <c r="L32" s="14">
        <f t="shared" si="10"/>
        <v>0.88294117647058823</v>
      </c>
      <c r="M32" s="14">
        <f t="shared" si="10"/>
        <v>0.88294117647058834</v>
      </c>
      <c r="N32" s="14">
        <f t="shared" si="10"/>
        <v>0.88294117647058834</v>
      </c>
    </row>
    <row r="33" spans="1:14">
      <c r="A33" s="13"/>
      <c r="B33" s="48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18.75">
      <c r="A34" s="28" t="s">
        <v>17</v>
      </c>
      <c r="B34" s="46"/>
      <c r="C34" s="29">
        <f t="shared" ref="C34:N34" si="11">SUM(C35:C39)</f>
        <v>-90000</v>
      </c>
      <c r="D34" s="29">
        <f t="shared" si="11"/>
        <v>-90000</v>
      </c>
      <c r="E34" s="29">
        <f t="shared" si="11"/>
        <v>-90000</v>
      </c>
      <c r="F34" s="29">
        <f t="shared" si="11"/>
        <v>-90000</v>
      </c>
      <c r="G34" s="29">
        <f t="shared" si="11"/>
        <v>-90000</v>
      </c>
      <c r="H34" s="29">
        <f t="shared" si="11"/>
        <v>-90000</v>
      </c>
      <c r="I34" s="29">
        <f t="shared" si="11"/>
        <v>-90000</v>
      </c>
      <c r="J34" s="29">
        <f t="shared" si="11"/>
        <v>-90000</v>
      </c>
      <c r="K34" s="29">
        <f t="shared" si="11"/>
        <v>-90000</v>
      </c>
      <c r="L34" s="29">
        <f t="shared" si="11"/>
        <v>-90000</v>
      </c>
      <c r="M34" s="29">
        <f t="shared" si="11"/>
        <v>-90000</v>
      </c>
      <c r="N34" s="29">
        <f t="shared" si="11"/>
        <v>-90000</v>
      </c>
    </row>
    <row r="35" spans="1:14">
      <c r="A35" s="10" t="s">
        <v>18</v>
      </c>
      <c r="B35" s="38">
        <v>-30000</v>
      </c>
      <c r="C35" s="12">
        <f t="shared" ref="C35:C39" si="12">B35</f>
        <v>-30000</v>
      </c>
      <c r="D35" s="12">
        <f t="shared" ref="D35:N35" si="13">C35</f>
        <v>-30000</v>
      </c>
      <c r="E35" s="12">
        <f t="shared" si="13"/>
        <v>-30000</v>
      </c>
      <c r="F35" s="12">
        <f t="shared" si="13"/>
        <v>-30000</v>
      </c>
      <c r="G35" s="12">
        <f t="shared" si="13"/>
        <v>-30000</v>
      </c>
      <c r="H35" s="12">
        <f t="shared" si="13"/>
        <v>-30000</v>
      </c>
      <c r="I35" s="12">
        <f t="shared" si="13"/>
        <v>-30000</v>
      </c>
      <c r="J35" s="12">
        <f t="shared" si="13"/>
        <v>-30000</v>
      </c>
      <c r="K35" s="12">
        <f t="shared" si="13"/>
        <v>-30000</v>
      </c>
      <c r="L35" s="12">
        <f t="shared" si="13"/>
        <v>-30000</v>
      </c>
      <c r="M35" s="12">
        <f t="shared" si="13"/>
        <v>-30000</v>
      </c>
      <c r="N35" s="12">
        <f t="shared" si="13"/>
        <v>-30000</v>
      </c>
    </row>
    <row r="36" spans="1:14">
      <c r="A36" s="10" t="s">
        <v>51</v>
      </c>
      <c r="B36" s="38">
        <v>-20000</v>
      </c>
      <c r="C36" s="12">
        <f t="shared" si="12"/>
        <v>-20000</v>
      </c>
      <c r="D36" s="12">
        <f t="shared" ref="D36:N36" si="14">C36</f>
        <v>-20000</v>
      </c>
      <c r="E36" s="12">
        <f t="shared" si="14"/>
        <v>-20000</v>
      </c>
      <c r="F36" s="12">
        <f t="shared" si="14"/>
        <v>-20000</v>
      </c>
      <c r="G36" s="12">
        <f t="shared" si="14"/>
        <v>-20000</v>
      </c>
      <c r="H36" s="12">
        <f t="shared" si="14"/>
        <v>-20000</v>
      </c>
      <c r="I36" s="12">
        <f t="shared" si="14"/>
        <v>-20000</v>
      </c>
      <c r="J36" s="12">
        <f t="shared" si="14"/>
        <v>-20000</v>
      </c>
      <c r="K36" s="12">
        <f t="shared" si="14"/>
        <v>-20000</v>
      </c>
      <c r="L36" s="12">
        <f t="shared" si="14"/>
        <v>-20000</v>
      </c>
      <c r="M36" s="12">
        <f t="shared" si="14"/>
        <v>-20000</v>
      </c>
      <c r="N36" s="12">
        <f t="shared" si="14"/>
        <v>-20000</v>
      </c>
    </row>
    <row r="37" spans="1:14">
      <c r="A37" s="10" t="s">
        <v>54</v>
      </c>
      <c r="B37" s="38">
        <v>-10000</v>
      </c>
      <c r="C37" s="12">
        <f t="shared" si="12"/>
        <v>-10000</v>
      </c>
      <c r="D37" s="12">
        <f t="shared" ref="D37:N37" si="15">C37</f>
        <v>-10000</v>
      </c>
      <c r="E37" s="12">
        <f t="shared" si="15"/>
        <v>-10000</v>
      </c>
      <c r="F37" s="12">
        <f t="shared" si="15"/>
        <v>-10000</v>
      </c>
      <c r="G37" s="12">
        <f t="shared" si="15"/>
        <v>-10000</v>
      </c>
      <c r="H37" s="12">
        <f t="shared" si="15"/>
        <v>-10000</v>
      </c>
      <c r="I37" s="12">
        <f t="shared" si="15"/>
        <v>-10000</v>
      </c>
      <c r="J37" s="12">
        <f t="shared" si="15"/>
        <v>-10000</v>
      </c>
      <c r="K37" s="12">
        <f t="shared" si="15"/>
        <v>-10000</v>
      </c>
      <c r="L37" s="12">
        <f t="shared" si="15"/>
        <v>-10000</v>
      </c>
      <c r="M37" s="12">
        <f t="shared" si="15"/>
        <v>-10000</v>
      </c>
      <c r="N37" s="12">
        <f t="shared" si="15"/>
        <v>-10000</v>
      </c>
    </row>
    <row r="38" spans="1:14">
      <c r="A38" s="10" t="s">
        <v>20</v>
      </c>
      <c r="B38" s="38">
        <v>-20000</v>
      </c>
      <c r="C38" s="12">
        <f t="shared" si="12"/>
        <v>-20000</v>
      </c>
      <c r="D38" s="12">
        <f t="shared" ref="D38:N38" si="16">C38</f>
        <v>-20000</v>
      </c>
      <c r="E38" s="12">
        <f t="shared" si="16"/>
        <v>-20000</v>
      </c>
      <c r="F38" s="12">
        <f t="shared" si="16"/>
        <v>-20000</v>
      </c>
      <c r="G38" s="12">
        <f t="shared" si="16"/>
        <v>-20000</v>
      </c>
      <c r="H38" s="12">
        <f t="shared" si="16"/>
        <v>-20000</v>
      </c>
      <c r="I38" s="12">
        <f t="shared" si="16"/>
        <v>-20000</v>
      </c>
      <c r="J38" s="12">
        <f t="shared" si="16"/>
        <v>-20000</v>
      </c>
      <c r="K38" s="12">
        <f t="shared" si="16"/>
        <v>-20000</v>
      </c>
      <c r="L38" s="12">
        <f t="shared" si="16"/>
        <v>-20000</v>
      </c>
      <c r="M38" s="12">
        <f t="shared" si="16"/>
        <v>-20000</v>
      </c>
      <c r="N38" s="12">
        <f t="shared" si="16"/>
        <v>-20000</v>
      </c>
    </row>
    <row r="39" spans="1:14">
      <c r="A39" s="10" t="s">
        <v>50</v>
      </c>
      <c r="B39" s="38">
        <v>-10000</v>
      </c>
      <c r="C39" s="12">
        <f t="shared" si="12"/>
        <v>-10000</v>
      </c>
      <c r="D39" s="12">
        <f t="shared" ref="D39:N39" si="17">C39</f>
        <v>-10000</v>
      </c>
      <c r="E39" s="12">
        <f t="shared" si="17"/>
        <v>-10000</v>
      </c>
      <c r="F39" s="12">
        <f t="shared" si="17"/>
        <v>-10000</v>
      </c>
      <c r="G39" s="12">
        <f t="shared" si="17"/>
        <v>-10000</v>
      </c>
      <c r="H39" s="12">
        <f t="shared" si="17"/>
        <v>-10000</v>
      </c>
      <c r="I39" s="12">
        <f t="shared" si="17"/>
        <v>-10000</v>
      </c>
      <c r="J39" s="12">
        <f t="shared" si="17"/>
        <v>-10000</v>
      </c>
      <c r="K39" s="12">
        <f t="shared" si="17"/>
        <v>-10000</v>
      </c>
      <c r="L39" s="12">
        <f t="shared" si="17"/>
        <v>-10000</v>
      </c>
      <c r="M39" s="12">
        <f t="shared" si="17"/>
        <v>-10000</v>
      </c>
      <c r="N39" s="12">
        <f t="shared" si="17"/>
        <v>-10000</v>
      </c>
    </row>
    <row r="40" spans="1:14" ht="18.75">
      <c r="A40" s="28" t="s">
        <v>27</v>
      </c>
      <c r="B40" s="46"/>
      <c r="C40" s="29">
        <f t="shared" ref="C40:N40" si="18">C31+C34</f>
        <v>311355</v>
      </c>
      <c r="D40" s="29">
        <f t="shared" si="18"/>
        <v>578695.5</v>
      </c>
      <c r="E40" s="29">
        <f t="shared" si="18"/>
        <v>645565.04999999993</v>
      </c>
      <c r="F40" s="29">
        <f t="shared" si="18"/>
        <v>719121.55500000017</v>
      </c>
      <c r="G40" s="29">
        <f t="shared" si="18"/>
        <v>800033.71049999981</v>
      </c>
      <c r="H40" s="29">
        <f t="shared" si="18"/>
        <v>889037.08154999977</v>
      </c>
      <c r="I40" s="29">
        <f t="shared" si="18"/>
        <v>986940.78970499989</v>
      </c>
      <c r="J40" s="29">
        <f t="shared" si="18"/>
        <v>1094634.8686754999</v>
      </c>
      <c r="K40" s="29">
        <f t="shared" si="18"/>
        <v>1213098.35554305</v>
      </c>
      <c r="L40" s="29">
        <f t="shared" si="18"/>
        <v>1343408.191097355</v>
      </c>
      <c r="M40" s="29">
        <f t="shared" si="18"/>
        <v>1486749.0102070905</v>
      </c>
      <c r="N40" s="29">
        <f t="shared" si="18"/>
        <v>1644423.9112277995</v>
      </c>
    </row>
    <row r="41" spans="1:14">
      <c r="A41" s="13" t="s">
        <v>24</v>
      </c>
      <c r="B41" s="48"/>
      <c r="C41" s="15">
        <f t="shared" ref="C41:N41" si="19">C40/C13</f>
        <v>0.45222222222222225</v>
      </c>
      <c r="D41" s="15">
        <f t="shared" si="19"/>
        <v>0.76410576351752824</v>
      </c>
      <c r="E41" s="15">
        <f t="shared" si="19"/>
        <v>0.77490898287689736</v>
      </c>
      <c r="F41" s="15">
        <f t="shared" si="19"/>
        <v>0.78473009138541472</v>
      </c>
      <c r="G41" s="15">
        <f t="shared" si="19"/>
        <v>0.79365837184770305</v>
      </c>
      <c r="H41" s="15">
        <f t="shared" si="19"/>
        <v>0.80177499044978362</v>
      </c>
      <c r="I41" s="15">
        <f t="shared" si="19"/>
        <v>0.80915373463349327</v>
      </c>
      <c r="J41" s="15">
        <f t="shared" si="19"/>
        <v>0.81586168389141089</v>
      </c>
      <c r="K41" s="15">
        <f t="shared" si="19"/>
        <v>0.82195981958042708</v>
      </c>
      <c r="L41" s="15">
        <f t="shared" si="19"/>
        <v>0.82750357929771434</v>
      </c>
      <c r="M41" s="15">
        <f t="shared" si="19"/>
        <v>0.83254336085888481</v>
      </c>
      <c r="N41" s="15">
        <f t="shared" si="19"/>
        <v>0.83712498045994876</v>
      </c>
    </row>
    <row r="42" spans="1:14">
      <c r="A42" s="19"/>
      <c r="B42" s="4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</row>
    <row r="43" spans="1:14" ht="18.75">
      <c r="A43" s="33" t="s">
        <v>28</v>
      </c>
      <c r="B43" s="50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</row>
    <row r="44" spans="1:14">
      <c r="A44" s="35" t="s">
        <v>29</v>
      </c>
      <c r="B44" s="51">
        <f>SUM(B1:B5)</f>
        <v>521000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1:14">
      <c r="A45" s="35"/>
      <c r="B45" s="51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14">
      <c r="A46" s="3" t="s">
        <v>23</v>
      </c>
      <c r="B46" s="51">
        <v>12</v>
      </c>
      <c r="C46" s="36">
        <f>-B44/B46</f>
        <v>-43416.666666666664</v>
      </c>
      <c r="D46" s="36">
        <f>C46</f>
        <v>-43416.666666666664</v>
      </c>
      <c r="E46" s="36">
        <f t="shared" ref="E46:N46" si="20">D46</f>
        <v>-43416.666666666664</v>
      </c>
      <c r="F46" s="36">
        <f t="shared" si="20"/>
        <v>-43416.666666666664</v>
      </c>
      <c r="G46" s="36">
        <f t="shared" si="20"/>
        <v>-43416.666666666664</v>
      </c>
      <c r="H46" s="36">
        <f t="shared" si="20"/>
        <v>-43416.666666666664</v>
      </c>
      <c r="I46" s="36">
        <f t="shared" si="20"/>
        <v>-43416.666666666664</v>
      </c>
      <c r="J46" s="36">
        <f t="shared" si="20"/>
        <v>-43416.666666666664</v>
      </c>
      <c r="K46" s="36">
        <f t="shared" si="20"/>
        <v>-43416.666666666664</v>
      </c>
      <c r="L46" s="36">
        <f t="shared" si="20"/>
        <v>-43416.666666666664</v>
      </c>
      <c r="M46" s="36">
        <f t="shared" si="20"/>
        <v>-43416.666666666664</v>
      </c>
      <c r="N46" s="36">
        <f t="shared" si="20"/>
        <v>-43416.666666666664</v>
      </c>
    </row>
    <row r="47" spans="1:14">
      <c r="A47" s="37" t="s">
        <v>21</v>
      </c>
      <c r="B47" s="57">
        <v>0.06</v>
      </c>
      <c r="C47" s="9">
        <f t="shared" ref="C47:N47" si="21">-C13*$B$47</f>
        <v>-41310</v>
      </c>
      <c r="D47" s="9">
        <f t="shared" si="21"/>
        <v>-45441</v>
      </c>
      <c r="E47" s="9">
        <f t="shared" si="21"/>
        <v>-49985.099999999991</v>
      </c>
      <c r="F47" s="9">
        <f t="shared" si="21"/>
        <v>-54983.610000000008</v>
      </c>
      <c r="G47" s="9">
        <f t="shared" si="21"/>
        <v>-60481.97099999999</v>
      </c>
      <c r="H47" s="9">
        <f t="shared" si="21"/>
        <v>-66530.168099999981</v>
      </c>
      <c r="I47" s="9">
        <f t="shared" si="21"/>
        <v>-73183.184909999982</v>
      </c>
      <c r="J47" s="9">
        <f t="shared" si="21"/>
        <v>-80501.503400999994</v>
      </c>
      <c r="K47" s="9">
        <f t="shared" si="21"/>
        <v>-88551.653741099988</v>
      </c>
      <c r="L47" s="9">
        <f t="shared" si="21"/>
        <v>-97406.819115210004</v>
      </c>
      <c r="M47" s="9">
        <f t="shared" si="21"/>
        <v>-107147.50102673098</v>
      </c>
      <c r="N47" s="9">
        <f t="shared" si="21"/>
        <v>-117862.25112940409</v>
      </c>
    </row>
    <row r="48" spans="1:14">
      <c r="A48" s="37" t="s">
        <v>22</v>
      </c>
      <c r="B48" s="41">
        <v>0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8.75">
      <c r="A49" s="28" t="s">
        <v>25</v>
      </c>
      <c r="B49" s="46"/>
      <c r="C49" s="29">
        <f>C40+C46+C47</f>
        <v>226628.33333333331</v>
      </c>
      <c r="D49" s="29">
        <f t="shared" ref="D49:N49" si="22">D40+D46+D47</f>
        <v>489837.83333333337</v>
      </c>
      <c r="E49" s="29">
        <f t="shared" si="22"/>
        <v>552163.28333333333</v>
      </c>
      <c r="F49" s="29">
        <f t="shared" si="22"/>
        <v>620721.27833333355</v>
      </c>
      <c r="G49" s="29">
        <f t="shared" si="22"/>
        <v>696135.07283333316</v>
      </c>
      <c r="H49" s="29">
        <f t="shared" si="22"/>
        <v>779090.24678333313</v>
      </c>
      <c r="I49" s="29">
        <f t="shared" si="22"/>
        <v>870340.93812833331</v>
      </c>
      <c r="J49" s="29">
        <f t="shared" si="22"/>
        <v>970716.69860783312</v>
      </c>
      <c r="K49" s="29">
        <f t="shared" si="22"/>
        <v>1081130.0351352831</v>
      </c>
      <c r="L49" s="29">
        <f t="shared" si="22"/>
        <v>1202584.7053154781</v>
      </c>
      <c r="M49" s="29">
        <f t="shared" si="22"/>
        <v>1336184.8425136928</v>
      </c>
      <c r="N49" s="29">
        <f t="shared" si="22"/>
        <v>1483144.9934317286</v>
      </c>
    </row>
    <row r="50" spans="1:14">
      <c r="A50" s="13" t="s">
        <v>30</v>
      </c>
      <c r="B50" s="48"/>
      <c r="C50" s="15">
        <f t="shared" ref="C50:N50" si="23">C49/C13</f>
        <v>0.32916243040426046</v>
      </c>
      <c r="D50" s="15">
        <f t="shared" si="23"/>
        <v>0.64677868004665395</v>
      </c>
      <c r="E50" s="15">
        <f t="shared" si="23"/>
        <v>0.66279345244882981</v>
      </c>
      <c r="F50" s="15">
        <f t="shared" si="23"/>
        <v>0.67735233645080795</v>
      </c>
      <c r="G50" s="15">
        <f t="shared" si="23"/>
        <v>0.69058768554351502</v>
      </c>
      <c r="H50" s="15">
        <f t="shared" si="23"/>
        <v>0.70261982108233989</v>
      </c>
      <c r="I50" s="15">
        <f t="shared" si="23"/>
        <v>0.71355812611763536</v>
      </c>
      <c r="J50" s="15">
        <f t="shared" si="23"/>
        <v>0.7235020397860854</v>
      </c>
      <c r="K50" s="15">
        <f t="shared" si="23"/>
        <v>0.73254196130285842</v>
      </c>
      <c r="L50" s="15">
        <f t="shared" si="23"/>
        <v>0.74076007177265191</v>
      </c>
      <c r="M50" s="15">
        <f t="shared" si="23"/>
        <v>0.7482310812906463</v>
      </c>
      <c r="N50" s="15">
        <f t="shared" si="23"/>
        <v>0.75502290812518646</v>
      </c>
    </row>
    <row r="51" spans="1:14" ht="18.75">
      <c r="A51" s="17" t="s">
        <v>26</v>
      </c>
      <c r="B51" s="52"/>
      <c r="C51" s="26">
        <f t="shared" ref="C51:N51" si="24">C49+B51</f>
        <v>226628.33333333331</v>
      </c>
      <c r="D51" s="26">
        <f t="shared" si="24"/>
        <v>716466.16666666674</v>
      </c>
      <c r="E51" s="26">
        <f t="shared" si="24"/>
        <v>1268629.4500000002</v>
      </c>
      <c r="F51" s="26">
        <f t="shared" si="24"/>
        <v>1889350.7283333337</v>
      </c>
      <c r="G51" s="26">
        <f t="shared" si="24"/>
        <v>2585485.8011666667</v>
      </c>
      <c r="H51" s="26">
        <f t="shared" si="24"/>
        <v>3364576.0479499996</v>
      </c>
      <c r="I51" s="26">
        <f t="shared" si="24"/>
        <v>4234916.9860783331</v>
      </c>
      <c r="J51" s="26">
        <f t="shared" si="24"/>
        <v>5205633.6846861662</v>
      </c>
      <c r="K51" s="26">
        <f t="shared" si="24"/>
        <v>6286763.7198214494</v>
      </c>
      <c r="L51" s="26">
        <f t="shared" si="24"/>
        <v>7489348.4251369275</v>
      </c>
      <c r="M51" s="26">
        <f t="shared" si="24"/>
        <v>8825533.267650621</v>
      </c>
      <c r="N51" s="27">
        <f t="shared" si="24"/>
        <v>10308678.261082349</v>
      </c>
    </row>
    <row r="53" spans="1:14" ht="18.75">
      <c r="A53" s="28" t="s">
        <v>31</v>
      </c>
      <c r="B53" s="53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</row>
    <row r="54" spans="1:14">
      <c r="A54" s="3" t="s">
        <v>32</v>
      </c>
      <c r="B54" s="41"/>
      <c r="C54" s="25">
        <f>C66+C60</f>
        <v>5737.5</v>
      </c>
      <c r="D54" s="25">
        <f t="shared" ref="D54:N54" si="25">D66+D60</f>
        <v>573.75</v>
      </c>
      <c r="E54" s="25">
        <f t="shared" si="25"/>
        <v>631.125</v>
      </c>
      <c r="F54" s="25">
        <f t="shared" si="25"/>
        <v>694.237500000002</v>
      </c>
      <c r="G54" s="25">
        <f t="shared" si="25"/>
        <v>763.66124999999647</v>
      </c>
      <c r="H54" s="25">
        <f t="shared" si="25"/>
        <v>840.02737499999967</v>
      </c>
      <c r="I54" s="25">
        <f t="shared" si="25"/>
        <v>924.03011250000054</v>
      </c>
      <c r="J54" s="25">
        <f t="shared" si="25"/>
        <v>1016.433123750001</v>
      </c>
      <c r="K54" s="25">
        <f t="shared" si="25"/>
        <v>1118.0764361249985</v>
      </c>
      <c r="L54" s="25">
        <f t="shared" si="25"/>
        <v>1229.8840797375051</v>
      </c>
      <c r="M54" s="25">
        <f t="shared" si="25"/>
        <v>1352.8724877112472</v>
      </c>
      <c r="N54" s="25">
        <f t="shared" si="25"/>
        <v>1488.1597364823756</v>
      </c>
    </row>
    <row r="56" spans="1:14">
      <c r="A56" s="24" t="s">
        <v>33</v>
      </c>
      <c r="B56" s="4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>
      <c r="A57" s="3" t="s">
        <v>34</v>
      </c>
      <c r="B57" s="54">
        <v>5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>
      <c r="A58" s="3" t="s">
        <v>35</v>
      </c>
      <c r="B58" s="41"/>
      <c r="C58" s="9">
        <f>B59</f>
        <v>0</v>
      </c>
      <c r="D58" s="9">
        <f>C59</f>
        <v>5737.5</v>
      </c>
      <c r="E58" s="9">
        <f t="shared" ref="E58:N58" si="26">D59</f>
        <v>6311.25</v>
      </c>
      <c r="F58" s="9">
        <f t="shared" si="26"/>
        <v>6942.375</v>
      </c>
      <c r="G58" s="9">
        <f t="shared" si="26"/>
        <v>7636.612500000002</v>
      </c>
      <c r="H58" s="9">
        <f t="shared" si="26"/>
        <v>8400.2737499999985</v>
      </c>
      <c r="I58" s="9">
        <f t="shared" si="26"/>
        <v>9240.3011249999981</v>
      </c>
      <c r="J58" s="9">
        <f t="shared" si="26"/>
        <v>10164.331237499999</v>
      </c>
      <c r="K58" s="9">
        <f t="shared" si="26"/>
        <v>11180.76436125</v>
      </c>
      <c r="L58" s="9">
        <f t="shared" si="26"/>
        <v>12298.840797374998</v>
      </c>
      <c r="M58" s="9">
        <f t="shared" si="26"/>
        <v>13528.724877112503</v>
      </c>
      <c r="N58" s="9">
        <f t="shared" si="26"/>
        <v>14881.59736482375</v>
      </c>
    </row>
    <row r="59" spans="1:14">
      <c r="A59" s="3" t="s">
        <v>36</v>
      </c>
      <c r="B59" s="54">
        <v>0</v>
      </c>
      <c r="C59" s="9">
        <f>-C28*B57/30</f>
        <v>5737.5</v>
      </c>
      <c r="D59" s="9">
        <f>-D28*B57/30</f>
        <v>6311.25</v>
      </c>
      <c r="E59" s="9">
        <f>-E28*B57/30</f>
        <v>6942.375</v>
      </c>
      <c r="F59" s="9">
        <f>-F28*B57/30</f>
        <v>7636.612500000002</v>
      </c>
      <c r="G59" s="9">
        <f>-G28*B57/30</f>
        <v>8400.2737499999985</v>
      </c>
      <c r="H59" s="9">
        <f>-H28*B57/30</f>
        <v>9240.3011249999981</v>
      </c>
      <c r="I59" s="9">
        <f>-I28*B57/30</f>
        <v>10164.331237499999</v>
      </c>
      <c r="J59" s="9">
        <f>-J28*B57/30</f>
        <v>11180.76436125</v>
      </c>
      <c r="K59" s="9">
        <f>-K28*B57/30</f>
        <v>12298.840797374998</v>
      </c>
      <c r="L59" s="9">
        <f>-L28*B57/30</f>
        <v>13528.724877112503</v>
      </c>
      <c r="M59" s="9">
        <f>-M28*B57/30</f>
        <v>14881.59736482375</v>
      </c>
      <c r="N59" s="9">
        <f>-N28*B57/30</f>
        <v>16369.757101306126</v>
      </c>
    </row>
    <row r="60" spans="1:14">
      <c r="A60" s="3" t="s">
        <v>37</v>
      </c>
      <c r="B60" s="41"/>
      <c r="C60" s="9">
        <f>C59-C58</f>
        <v>5737.5</v>
      </c>
      <c r="D60" s="9">
        <f t="shared" ref="D60:N60" si="27">D59-D58</f>
        <v>573.75</v>
      </c>
      <c r="E60" s="9">
        <f t="shared" si="27"/>
        <v>631.125</v>
      </c>
      <c r="F60" s="9">
        <f t="shared" si="27"/>
        <v>694.237500000002</v>
      </c>
      <c r="G60" s="9">
        <f t="shared" si="27"/>
        <v>763.66124999999647</v>
      </c>
      <c r="H60" s="9">
        <f t="shared" si="27"/>
        <v>840.02737499999967</v>
      </c>
      <c r="I60" s="9">
        <f t="shared" si="27"/>
        <v>924.03011250000054</v>
      </c>
      <c r="J60" s="9">
        <f t="shared" si="27"/>
        <v>1016.433123750001</v>
      </c>
      <c r="K60" s="9">
        <f t="shared" si="27"/>
        <v>1118.0764361249985</v>
      </c>
      <c r="L60" s="9">
        <f t="shared" si="27"/>
        <v>1229.8840797375051</v>
      </c>
      <c r="M60" s="9">
        <f t="shared" si="27"/>
        <v>1352.8724877112472</v>
      </c>
      <c r="N60" s="9">
        <f t="shared" si="27"/>
        <v>1488.1597364823756</v>
      </c>
    </row>
    <row r="62" spans="1:14" ht="15.75">
      <c r="A62" s="22" t="s">
        <v>38</v>
      </c>
      <c r="B62" s="41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.75">
      <c r="A63" s="23" t="s">
        <v>39</v>
      </c>
      <c r="B63" s="54">
        <v>0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.75">
      <c r="A64" s="23" t="s">
        <v>40</v>
      </c>
      <c r="B64" s="41"/>
      <c r="C64" s="3">
        <f>B65</f>
        <v>0</v>
      </c>
      <c r="D64" s="9">
        <f>C65</f>
        <v>0</v>
      </c>
      <c r="E64" s="9">
        <f t="shared" ref="E64:N64" si="28">D65</f>
        <v>0</v>
      </c>
      <c r="F64" s="9">
        <f t="shared" si="28"/>
        <v>0</v>
      </c>
      <c r="G64" s="9">
        <f t="shared" si="28"/>
        <v>0</v>
      </c>
      <c r="H64" s="9">
        <f t="shared" si="28"/>
        <v>0</v>
      </c>
      <c r="I64" s="9">
        <f t="shared" si="28"/>
        <v>0</v>
      </c>
      <c r="J64" s="9">
        <f t="shared" si="28"/>
        <v>0</v>
      </c>
      <c r="K64" s="9">
        <f t="shared" si="28"/>
        <v>0</v>
      </c>
      <c r="L64" s="9">
        <f t="shared" si="28"/>
        <v>0</v>
      </c>
      <c r="M64" s="9">
        <f t="shared" si="28"/>
        <v>0</v>
      </c>
      <c r="N64" s="9">
        <f t="shared" si="28"/>
        <v>0</v>
      </c>
    </row>
    <row r="65" spans="1:14" ht="15.75">
      <c r="A65" s="23" t="s">
        <v>41</v>
      </c>
      <c r="B65" s="54">
        <v>0</v>
      </c>
      <c r="C65" s="9">
        <f>C13*B63/30</f>
        <v>0</v>
      </c>
      <c r="D65" s="9">
        <f t="shared" ref="D65:N65" si="29">D13*$B$63/30</f>
        <v>0</v>
      </c>
      <c r="E65" s="9">
        <f t="shared" si="29"/>
        <v>0</v>
      </c>
      <c r="F65" s="9">
        <f t="shared" si="29"/>
        <v>0</v>
      </c>
      <c r="G65" s="9">
        <f t="shared" si="29"/>
        <v>0</v>
      </c>
      <c r="H65" s="9">
        <f t="shared" si="29"/>
        <v>0</v>
      </c>
      <c r="I65" s="9">
        <f t="shared" si="29"/>
        <v>0</v>
      </c>
      <c r="J65" s="9">
        <f t="shared" si="29"/>
        <v>0</v>
      </c>
      <c r="K65" s="9">
        <f t="shared" si="29"/>
        <v>0</v>
      </c>
      <c r="L65" s="9">
        <f t="shared" si="29"/>
        <v>0</v>
      </c>
      <c r="M65" s="9">
        <f t="shared" si="29"/>
        <v>0</v>
      </c>
      <c r="N65" s="9">
        <f t="shared" si="29"/>
        <v>0</v>
      </c>
    </row>
    <row r="66" spans="1:14" ht="15.75">
      <c r="A66" s="23" t="s">
        <v>42</v>
      </c>
      <c r="B66" s="41"/>
      <c r="C66" s="9">
        <f>C65-C64</f>
        <v>0</v>
      </c>
      <c r="D66" s="9">
        <f t="shared" ref="D66:N66" si="30">D65-D64</f>
        <v>0</v>
      </c>
      <c r="E66" s="9">
        <f t="shared" si="30"/>
        <v>0</v>
      </c>
      <c r="F66" s="9">
        <f t="shared" si="30"/>
        <v>0</v>
      </c>
      <c r="G66" s="9">
        <f t="shared" si="30"/>
        <v>0</v>
      </c>
      <c r="H66" s="9">
        <f t="shared" si="30"/>
        <v>0</v>
      </c>
      <c r="I66" s="9">
        <f t="shared" si="30"/>
        <v>0</v>
      </c>
      <c r="J66" s="9">
        <f t="shared" si="30"/>
        <v>0</v>
      </c>
      <c r="K66" s="9">
        <f t="shared" si="30"/>
        <v>0</v>
      </c>
      <c r="L66" s="9">
        <f t="shared" si="30"/>
        <v>0</v>
      </c>
      <c r="M66" s="9">
        <f t="shared" si="30"/>
        <v>0</v>
      </c>
      <c r="N66" s="9">
        <f t="shared" si="30"/>
        <v>0</v>
      </c>
    </row>
    <row r="67" spans="1:14" ht="15.75">
      <c r="A67" s="2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5.75">
      <c r="A68" s="31" t="s">
        <v>49</v>
      </c>
      <c r="B68" s="53"/>
      <c r="C68" s="32">
        <f>B74</f>
        <v>0</v>
      </c>
      <c r="D68" s="32">
        <f t="shared" ref="D68:N68" si="31">C74</f>
        <v>264307.5</v>
      </c>
      <c r="E68" s="32">
        <f t="shared" si="31"/>
        <v>796988.25</v>
      </c>
      <c r="F68" s="32">
        <f t="shared" si="31"/>
        <v>1391937.075</v>
      </c>
      <c r="G68" s="32">
        <f t="shared" si="31"/>
        <v>2055380.7825000002</v>
      </c>
      <c r="H68" s="32">
        <f t="shared" si="31"/>
        <v>2794168.86075</v>
      </c>
      <c r="I68" s="32">
        <f t="shared" si="31"/>
        <v>3615835.7468249998</v>
      </c>
      <c r="J68" s="32">
        <f t="shared" si="31"/>
        <v>4528669.3215074996</v>
      </c>
      <c r="K68" s="32">
        <f t="shared" si="31"/>
        <v>5541786.253658249</v>
      </c>
      <c r="L68" s="32">
        <f t="shared" si="31"/>
        <v>6665214.8790240744</v>
      </c>
      <c r="M68" s="32">
        <f t="shared" si="31"/>
        <v>7909986.3669264819</v>
      </c>
      <c r="N68" s="32">
        <f t="shared" si="31"/>
        <v>9288235.0036191307</v>
      </c>
    </row>
    <row r="69" spans="1:14" ht="15.75">
      <c r="A69" s="23" t="s">
        <v>43</v>
      </c>
      <c r="B69" s="55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1:14" ht="15.75">
      <c r="A70" s="23" t="s">
        <v>44</v>
      </c>
      <c r="B70" s="55"/>
      <c r="C70" s="9">
        <f>C40+C47-C54</f>
        <v>264307.5</v>
      </c>
      <c r="D70" s="9">
        <f t="shared" ref="D70:N70" si="32">D40+D47-D54</f>
        <v>532680.75</v>
      </c>
      <c r="E70" s="9">
        <f t="shared" si="32"/>
        <v>594948.82499999995</v>
      </c>
      <c r="F70" s="9">
        <f t="shared" si="32"/>
        <v>663443.70750000014</v>
      </c>
      <c r="G70" s="9">
        <f t="shared" si="32"/>
        <v>738788.07824999979</v>
      </c>
      <c r="H70" s="9">
        <f t="shared" si="32"/>
        <v>821666.88607499981</v>
      </c>
      <c r="I70" s="9">
        <f t="shared" si="32"/>
        <v>912833.57468249998</v>
      </c>
      <c r="J70" s="9">
        <f t="shared" si="32"/>
        <v>1013116.9321507498</v>
      </c>
      <c r="K70" s="9">
        <f t="shared" si="32"/>
        <v>1123428.6253658251</v>
      </c>
      <c r="L70" s="9">
        <f t="shared" si="32"/>
        <v>1244771.4879024073</v>
      </c>
      <c r="M70" s="9">
        <f t="shared" si="32"/>
        <v>1378248.6366926483</v>
      </c>
      <c r="N70" s="9">
        <f t="shared" si="32"/>
        <v>1525073.5003619129</v>
      </c>
    </row>
    <row r="71" spans="1:14" ht="15.75">
      <c r="A71" s="23" t="s">
        <v>45</v>
      </c>
      <c r="B71" s="55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1:14" ht="15.75">
      <c r="A72" s="23" t="s">
        <v>46</v>
      </c>
      <c r="B72" s="55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1:14" ht="15.75">
      <c r="A73" s="23" t="s">
        <v>47</v>
      </c>
      <c r="B73" s="55"/>
      <c r="C73" s="9">
        <f>SUM(C70:C72)</f>
        <v>264307.5</v>
      </c>
      <c r="D73" s="9">
        <f t="shared" ref="D73:N73" si="33">SUM(D70:D72)</f>
        <v>532680.75</v>
      </c>
      <c r="E73" s="9">
        <f t="shared" si="33"/>
        <v>594948.82499999995</v>
      </c>
      <c r="F73" s="9">
        <f t="shared" si="33"/>
        <v>663443.70750000014</v>
      </c>
      <c r="G73" s="9">
        <f t="shared" si="33"/>
        <v>738788.07824999979</v>
      </c>
      <c r="H73" s="9">
        <f t="shared" si="33"/>
        <v>821666.88607499981</v>
      </c>
      <c r="I73" s="9">
        <f t="shared" si="33"/>
        <v>912833.57468249998</v>
      </c>
      <c r="J73" s="9">
        <f t="shared" si="33"/>
        <v>1013116.9321507498</v>
      </c>
      <c r="K73" s="9">
        <f t="shared" si="33"/>
        <v>1123428.6253658251</v>
      </c>
      <c r="L73" s="9">
        <f t="shared" si="33"/>
        <v>1244771.4879024073</v>
      </c>
      <c r="M73" s="9">
        <f t="shared" si="33"/>
        <v>1378248.6366926483</v>
      </c>
      <c r="N73" s="9">
        <f t="shared" si="33"/>
        <v>1525073.5003619129</v>
      </c>
    </row>
    <row r="74" spans="1:14" ht="15.75">
      <c r="A74" s="23" t="s">
        <v>48</v>
      </c>
      <c r="B74" s="56">
        <v>0</v>
      </c>
      <c r="C74" s="9">
        <f>C68+C73</f>
        <v>264307.5</v>
      </c>
      <c r="D74" s="9">
        <f t="shared" ref="D74:N74" si="34">D68+D73</f>
        <v>796988.25</v>
      </c>
      <c r="E74" s="9">
        <f t="shared" si="34"/>
        <v>1391937.075</v>
      </c>
      <c r="F74" s="9">
        <f t="shared" si="34"/>
        <v>2055380.7825000002</v>
      </c>
      <c r="G74" s="9">
        <f t="shared" si="34"/>
        <v>2794168.86075</v>
      </c>
      <c r="H74" s="9">
        <f t="shared" si="34"/>
        <v>3615835.7468249998</v>
      </c>
      <c r="I74" s="9">
        <f t="shared" si="34"/>
        <v>4528669.3215074996</v>
      </c>
      <c r="J74" s="9">
        <f t="shared" si="34"/>
        <v>5541786.253658249</v>
      </c>
      <c r="K74" s="9">
        <f t="shared" si="34"/>
        <v>6665214.8790240744</v>
      </c>
      <c r="L74" s="9">
        <f t="shared" si="34"/>
        <v>7909986.3669264819</v>
      </c>
      <c r="M74" s="9">
        <f t="shared" si="34"/>
        <v>9288235.0036191307</v>
      </c>
      <c r="N74" s="9">
        <f t="shared" si="34"/>
        <v>10813308.503981043</v>
      </c>
    </row>
  </sheetData>
  <conditionalFormatting sqref="A74:B74">
    <cfRule type="cellIs" dxfId="0" priority="1" operator="lessThanOrEqual">
      <formula>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0"/>
  <sheetViews>
    <sheetView zoomScale="70" zoomScaleNormal="70" workbookViewId="0">
      <selection activeCell="D33" sqref="D33"/>
    </sheetView>
  </sheetViews>
  <sheetFormatPr defaultRowHeight="15"/>
  <cols>
    <col min="1" max="1" width="28.7109375" customWidth="1"/>
    <col min="2" max="2" width="15.5703125" customWidth="1"/>
    <col min="3" max="25" width="12.7109375" customWidth="1"/>
  </cols>
  <sheetData>
    <row r="1" spans="1:25">
      <c r="A1" s="58"/>
      <c r="B1" s="58"/>
      <c r="C1" s="58"/>
      <c r="D1" s="58"/>
      <c r="E1" s="58"/>
      <c r="F1" s="58"/>
      <c r="G1" s="58"/>
      <c r="H1" s="58"/>
      <c r="J1" s="59" t="s">
        <v>96</v>
      </c>
      <c r="K1" s="60"/>
      <c r="L1" s="60"/>
      <c r="M1" s="60"/>
      <c r="N1" s="60"/>
      <c r="O1" s="60"/>
    </row>
    <row r="2" spans="1:25">
      <c r="A2" s="58"/>
      <c r="B2" s="58"/>
      <c r="C2" s="58"/>
      <c r="D2" s="58"/>
      <c r="E2" s="58"/>
      <c r="F2" s="58"/>
      <c r="G2" s="58"/>
      <c r="H2" s="58"/>
      <c r="J2" s="60"/>
      <c r="K2" s="60"/>
      <c r="L2" s="60"/>
      <c r="M2" s="60"/>
      <c r="N2" s="60"/>
      <c r="O2" s="60"/>
    </row>
    <row r="3" spans="1:25">
      <c r="A3" s="58"/>
      <c r="B3" s="58"/>
      <c r="C3" s="58"/>
      <c r="D3" s="58"/>
      <c r="E3" s="58"/>
      <c r="F3" s="58"/>
      <c r="G3" s="58"/>
      <c r="H3" s="58"/>
      <c r="J3" s="60"/>
      <c r="K3" s="60"/>
      <c r="L3" s="60"/>
      <c r="M3" s="60"/>
      <c r="N3" s="60"/>
      <c r="O3" s="60"/>
    </row>
    <row r="4" spans="1:25">
      <c r="A4" s="58"/>
      <c r="B4" s="58"/>
      <c r="C4" s="58"/>
      <c r="D4" s="58"/>
      <c r="E4" s="58"/>
      <c r="F4" s="58"/>
      <c r="G4" s="58"/>
      <c r="H4" s="58"/>
      <c r="J4" s="60"/>
      <c r="K4" s="60"/>
      <c r="L4" s="60"/>
      <c r="M4" s="60"/>
      <c r="N4" s="60"/>
      <c r="O4" s="60"/>
    </row>
    <row r="5" spans="1:25">
      <c r="A5" s="58"/>
      <c r="B5" s="58"/>
      <c r="C5" s="58"/>
      <c r="D5" s="58"/>
      <c r="E5" s="58"/>
      <c r="F5" s="58"/>
      <c r="G5" s="58"/>
      <c r="H5" s="58"/>
      <c r="J5" s="60"/>
      <c r="K5" s="60"/>
      <c r="L5" s="60"/>
      <c r="M5" s="60"/>
      <c r="N5" s="60"/>
      <c r="O5" s="60"/>
    </row>
    <row r="6" spans="1:25">
      <c r="A6" s="58"/>
      <c r="B6" s="58"/>
      <c r="C6" s="58"/>
      <c r="D6" s="58"/>
      <c r="E6" s="58"/>
      <c r="F6" s="58"/>
      <c r="G6" s="58"/>
      <c r="H6" s="58"/>
      <c r="J6" s="60"/>
      <c r="K6" s="60"/>
      <c r="L6" s="60"/>
      <c r="M6" s="60"/>
      <c r="N6" s="60"/>
      <c r="O6" s="60"/>
    </row>
    <row r="7" spans="1:25">
      <c r="A7" s="58"/>
      <c r="B7" s="58"/>
      <c r="C7" s="58"/>
      <c r="D7" s="58"/>
      <c r="E7" s="58"/>
      <c r="F7" s="58"/>
      <c r="G7" s="58"/>
      <c r="H7" s="58"/>
      <c r="J7" s="60"/>
      <c r="K7" s="60"/>
      <c r="L7" s="60"/>
      <c r="M7" s="60"/>
      <c r="N7" s="60"/>
      <c r="O7" s="60"/>
    </row>
    <row r="8" spans="1:25">
      <c r="A8" s="58"/>
      <c r="B8" s="58"/>
      <c r="C8" s="58"/>
      <c r="D8" s="58"/>
      <c r="E8" s="58"/>
      <c r="F8" s="58"/>
      <c r="G8" s="58"/>
      <c r="H8" s="58"/>
      <c r="J8" s="60"/>
      <c r="K8" s="60"/>
      <c r="L8" s="60"/>
      <c r="M8" s="60"/>
      <c r="N8" s="60"/>
      <c r="O8" s="60"/>
    </row>
    <row r="9" spans="1:25">
      <c r="A9" s="58"/>
      <c r="B9" s="58"/>
      <c r="C9" s="58"/>
      <c r="D9" s="58"/>
      <c r="E9" s="58"/>
      <c r="F9" s="58"/>
      <c r="G9" s="58"/>
      <c r="H9" s="58"/>
      <c r="J9" s="60"/>
      <c r="K9" s="60"/>
      <c r="L9" s="60"/>
      <c r="M9" s="60"/>
      <c r="N9" s="60"/>
      <c r="O9" s="60"/>
    </row>
    <row r="10" spans="1:25">
      <c r="A10" s="58"/>
      <c r="B10" s="58"/>
      <c r="C10" s="58"/>
      <c r="D10" s="58"/>
      <c r="E10" s="58"/>
      <c r="F10" s="58"/>
      <c r="G10" s="58"/>
      <c r="H10" s="58"/>
      <c r="J10" s="60"/>
      <c r="K10" s="60"/>
      <c r="L10" s="60"/>
      <c r="M10" s="60"/>
      <c r="N10" s="60"/>
      <c r="O10" s="60"/>
    </row>
    <row r="11" spans="1:25">
      <c r="A11" s="58"/>
      <c r="B11" s="58"/>
      <c r="C11" s="58"/>
      <c r="D11" s="58"/>
      <c r="E11" s="58"/>
      <c r="F11" s="58"/>
      <c r="G11" s="58"/>
      <c r="H11" s="58"/>
    </row>
    <row r="12" spans="1:25">
      <c r="A12" s="61"/>
      <c r="B12" s="61"/>
      <c r="C12" s="61"/>
      <c r="D12" s="61"/>
      <c r="E12" s="61"/>
      <c r="F12" s="61"/>
      <c r="G12" s="61"/>
      <c r="H12" s="61"/>
    </row>
    <row r="13" spans="1:25" ht="18.75">
      <c r="A13" s="2" t="s">
        <v>0</v>
      </c>
      <c r="B13" s="2"/>
      <c r="C13" s="3">
        <v>1</v>
      </c>
      <c r="D13" s="3">
        <v>2</v>
      </c>
      <c r="E13" s="3">
        <v>3</v>
      </c>
      <c r="F13" s="3">
        <v>4</v>
      </c>
      <c r="G13" s="3">
        <v>5</v>
      </c>
      <c r="H13" s="62">
        <v>6</v>
      </c>
      <c r="I13" s="62">
        <v>7</v>
      </c>
      <c r="J13" s="3">
        <v>8</v>
      </c>
      <c r="K13" s="3">
        <v>9</v>
      </c>
      <c r="L13" s="3">
        <v>10</v>
      </c>
      <c r="M13" s="3">
        <v>11</v>
      </c>
      <c r="N13" s="3">
        <v>12</v>
      </c>
      <c r="O13" s="62">
        <v>13</v>
      </c>
      <c r="P13" s="62">
        <v>14</v>
      </c>
      <c r="Q13" s="3">
        <v>15</v>
      </c>
      <c r="R13" s="3">
        <v>16</v>
      </c>
      <c r="S13" s="3">
        <v>17</v>
      </c>
      <c r="T13" s="3">
        <v>18</v>
      </c>
      <c r="U13" s="3">
        <v>19</v>
      </c>
      <c r="V13" s="62">
        <v>20</v>
      </c>
      <c r="W13" s="62">
        <v>21</v>
      </c>
      <c r="X13" s="3">
        <v>22</v>
      </c>
      <c r="Y13" s="3">
        <v>23</v>
      </c>
    </row>
    <row r="14" spans="1:25">
      <c r="A14" s="3"/>
      <c r="B14" s="3"/>
      <c r="C14" s="4">
        <v>42744</v>
      </c>
      <c r="D14" s="4">
        <v>42745</v>
      </c>
      <c r="E14" s="4">
        <v>42746</v>
      </c>
      <c r="F14" s="4">
        <v>42747</v>
      </c>
      <c r="G14" s="4">
        <v>42748</v>
      </c>
      <c r="H14" s="63">
        <v>42749</v>
      </c>
      <c r="I14" s="63">
        <v>42750</v>
      </c>
      <c r="J14" s="4">
        <v>42751</v>
      </c>
      <c r="K14" s="4">
        <v>42752</v>
      </c>
      <c r="L14" s="4">
        <v>42753</v>
      </c>
      <c r="M14" s="4">
        <v>42754</v>
      </c>
      <c r="N14" s="4">
        <v>42755</v>
      </c>
      <c r="O14" s="63">
        <v>42756</v>
      </c>
      <c r="P14" s="63">
        <v>42757</v>
      </c>
      <c r="Q14" s="4">
        <v>42758</v>
      </c>
      <c r="R14" s="4">
        <v>42759</v>
      </c>
      <c r="S14" s="4">
        <v>42760</v>
      </c>
      <c r="T14" s="4">
        <v>42761</v>
      </c>
      <c r="U14" s="4">
        <v>42762</v>
      </c>
      <c r="V14" s="63">
        <v>42763</v>
      </c>
      <c r="W14" s="63">
        <v>42764</v>
      </c>
      <c r="X14" s="4">
        <v>42765</v>
      </c>
      <c r="Y14" s="4">
        <v>42766</v>
      </c>
    </row>
    <row r="15" spans="1:25">
      <c r="A15" s="64" t="s">
        <v>1</v>
      </c>
      <c r="B15" s="65">
        <f>SUM(C15:Y15)</f>
        <v>901370</v>
      </c>
      <c r="C15" s="65">
        <f>C22*C20</f>
        <v>34000</v>
      </c>
      <c r="D15" s="65">
        <f t="shared" ref="D15:G15" si="0">D22*D20</f>
        <v>42505</v>
      </c>
      <c r="E15" s="65">
        <f t="shared" si="0"/>
        <v>51012</v>
      </c>
      <c r="F15" s="65">
        <f t="shared" si="0"/>
        <v>59521</v>
      </c>
      <c r="G15" s="65">
        <f t="shared" si="0"/>
        <v>68032</v>
      </c>
      <c r="H15" s="66">
        <f>SUM(H22:H22)</f>
        <v>0</v>
      </c>
      <c r="I15" s="66">
        <f>SUM(I22:I22)</f>
        <v>0</v>
      </c>
      <c r="J15" s="65">
        <f>SUM(J22:J22)</f>
        <v>85000</v>
      </c>
      <c r="K15" s="65">
        <f>SUM(K22:K22)</f>
        <v>0</v>
      </c>
      <c r="L15" s="65">
        <f>SUM(L22:L22)</f>
        <v>52500</v>
      </c>
      <c r="M15" s="65">
        <f>SUM(M22:M22)</f>
        <v>0</v>
      </c>
      <c r="N15" s="65">
        <f>SUM(N22:N22)</f>
        <v>145500</v>
      </c>
      <c r="O15" s="66">
        <f>SUM(O22:O22)</f>
        <v>0</v>
      </c>
      <c r="P15" s="66">
        <f>SUM(P22:P22)</f>
        <v>0</v>
      </c>
      <c r="Q15" s="65">
        <f>SUM(Q22:Q22)</f>
        <v>0</v>
      </c>
      <c r="R15" s="65">
        <f>SUM(R22:R22)</f>
        <v>145500</v>
      </c>
      <c r="S15" s="65">
        <f>SUM(S22:S22)</f>
        <v>0</v>
      </c>
      <c r="T15" s="65">
        <f>SUM(T22:T22)</f>
        <v>0</v>
      </c>
      <c r="U15" s="65">
        <f>SUM(U22:U22)</f>
        <v>121000</v>
      </c>
      <c r="V15" s="66">
        <f>SUM(V22:V22)</f>
        <v>0</v>
      </c>
      <c r="W15" s="66">
        <f>SUM(W22:W22)</f>
        <v>0</v>
      </c>
      <c r="X15" s="65">
        <f>SUM(X22:X22)</f>
        <v>0</v>
      </c>
      <c r="Y15" s="65">
        <f>SUM(Y22:Y22)</f>
        <v>96800</v>
      </c>
    </row>
    <row r="16" spans="1:25">
      <c r="A16" s="3" t="s">
        <v>3</v>
      </c>
      <c r="B16" s="65">
        <f t="shared" ref="B16:B18" si="1">SUM(C16:Y16)</f>
        <v>86</v>
      </c>
      <c r="C16" s="3">
        <v>5</v>
      </c>
      <c r="D16" s="3">
        <v>5</v>
      </c>
      <c r="E16" s="3">
        <v>5</v>
      </c>
      <c r="F16" s="3">
        <v>5</v>
      </c>
      <c r="G16" s="3">
        <v>5</v>
      </c>
      <c r="H16" s="67">
        <v>0</v>
      </c>
      <c r="I16" s="67">
        <v>0</v>
      </c>
      <c r="J16" s="6">
        <v>5</v>
      </c>
      <c r="K16" s="6">
        <v>7</v>
      </c>
      <c r="L16" s="6">
        <v>3</v>
      </c>
      <c r="M16" s="6">
        <v>5</v>
      </c>
      <c r="N16" s="6">
        <v>11</v>
      </c>
      <c r="O16" s="67">
        <v>0</v>
      </c>
      <c r="P16" s="67">
        <v>0</v>
      </c>
      <c r="Q16" s="6">
        <v>8</v>
      </c>
      <c r="R16" s="6">
        <v>9</v>
      </c>
      <c r="S16" s="6">
        <v>3</v>
      </c>
      <c r="T16" s="6">
        <v>3</v>
      </c>
      <c r="U16" s="6">
        <v>7</v>
      </c>
      <c r="V16" s="67">
        <v>0</v>
      </c>
      <c r="W16" s="67">
        <v>0</v>
      </c>
      <c r="X16" s="6">
        <v>0</v>
      </c>
      <c r="Y16" s="6">
        <v>0</v>
      </c>
    </row>
    <row r="17" spans="1:25">
      <c r="A17" s="3" t="s">
        <v>59</v>
      </c>
      <c r="B17" s="65">
        <f t="shared" si="1"/>
        <v>59</v>
      </c>
      <c r="C17" s="3">
        <v>3</v>
      </c>
      <c r="D17" s="3">
        <v>3</v>
      </c>
      <c r="E17" s="3">
        <v>3</v>
      </c>
      <c r="F17" s="3">
        <v>3</v>
      </c>
      <c r="G17" s="3">
        <v>3</v>
      </c>
      <c r="H17" s="67">
        <v>0</v>
      </c>
      <c r="I17" s="67">
        <v>0</v>
      </c>
      <c r="J17" s="6">
        <v>2</v>
      </c>
      <c r="K17" s="6">
        <v>7</v>
      </c>
      <c r="L17" s="6">
        <v>3</v>
      </c>
      <c r="M17" s="6">
        <v>1</v>
      </c>
      <c r="N17" s="6">
        <v>5</v>
      </c>
      <c r="O17" s="67">
        <v>0</v>
      </c>
      <c r="P17" s="67">
        <v>0</v>
      </c>
      <c r="Q17" s="6">
        <v>9</v>
      </c>
      <c r="R17" s="6">
        <v>1</v>
      </c>
      <c r="S17" s="6">
        <v>6</v>
      </c>
      <c r="T17" s="6">
        <v>5</v>
      </c>
      <c r="U17" s="6">
        <v>5</v>
      </c>
      <c r="V17" s="67">
        <v>0</v>
      </c>
      <c r="W17" s="67">
        <v>0</v>
      </c>
      <c r="X17" s="6">
        <v>0</v>
      </c>
      <c r="Y17" s="6">
        <v>0</v>
      </c>
    </row>
    <row r="18" spans="1:25">
      <c r="A18" s="8" t="s">
        <v>60</v>
      </c>
      <c r="B18" s="65">
        <f t="shared" si="1"/>
        <v>145</v>
      </c>
      <c r="C18" s="8">
        <f>C16+C17</f>
        <v>8</v>
      </c>
      <c r="D18" s="8">
        <f t="shared" ref="D18:G18" si="2">D16+D17</f>
        <v>8</v>
      </c>
      <c r="E18" s="8">
        <f t="shared" si="2"/>
        <v>8</v>
      </c>
      <c r="F18" s="8">
        <f t="shared" si="2"/>
        <v>8</v>
      </c>
      <c r="G18" s="8">
        <f t="shared" si="2"/>
        <v>8</v>
      </c>
      <c r="H18" s="68">
        <f t="shared" ref="D18:Y18" si="3">H16+H17</f>
        <v>0</v>
      </c>
      <c r="I18" s="68">
        <f t="shared" si="3"/>
        <v>0</v>
      </c>
      <c r="J18" s="8">
        <f t="shared" si="3"/>
        <v>7</v>
      </c>
      <c r="K18" s="8">
        <f t="shared" si="3"/>
        <v>14</v>
      </c>
      <c r="L18" s="8">
        <f t="shared" si="3"/>
        <v>6</v>
      </c>
      <c r="M18" s="8">
        <f t="shared" si="3"/>
        <v>6</v>
      </c>
      <c r="N18" s="8">
        <f t="shared" si="3"/>
        <v>16</v>
      </c>
      <c r="O18" s="68">
        <f t="shared" si="3"/>
        <v>0</v>
      </c>
      <c r="P18" s="68">
        <f t="shared" si="3"/>
        <v>0</v>
      </c>
      <c r="Q18" s="8">
        <f t="shared" si="3"/>
        <v>17</v>
      </c>
      <c r="R18" s="8">
        <f t="shared" si="3"/>
        <v>10</v>
      </c>
      <c r="S18" s="8">
        <f t="shared" si="3"/>
        <v>9</v>
      </c>
      <c r="T18" s="8">
        <f t="shared" si="3"/>
        <v>8</v>
      </c>
      <c r="U18" s="8">
        <f t="shared" si="3"/>
        <v>12</v>
      </c>
      <c r="V18" s="68">
        <f t="shared" si="3"/>
        <v>0</v>
      </c>
      <c r="W18" s="68">
        <f t="shared" si="3"/>
        <v>0</v>
      </c>
      <c r="X18" s="8">
        <f t="shared" si="3"/>
        <v>0</v>
      </c>
      <c r="Y18" s="8">
        <f t="shared" si="3"/>
        <v>0</v>
      </c>
    </row>
    <row r="19" spans="1:25">
      <c r="A19" s="8" t="s">
        <v>6</v>
      </c>
      <c r="B19" s="39">
        <f>B20*1/B18</f>
        <v>0.27586206896551724</v>
      </c>
      <c r="C19" s="69">
        <f>1*C20/C18</f>
        <v>0.5</v>
      </c>
      <c r="D19" s="69">
        <f t="shared" ref="D19:G19" si="4">1*D20/D18</f>
        <v>0.625</v>
      </c>
      <c r="E19" s="69">
        <f t="shared" si="4"/>
        <v>0.75</v>
      </c>
      <c r="F19" s="69">
        <f t="shared" si="4"/>
        <v>0.875</v>
      </c>
      <c r="G19" s="69">
        <f t="shared" si="4"/>
        <v>1</v>
      </c>
      <c r="H19" s="69" t="e">
        <f t="shared" ref="D19:Y19" si="5">1*H20/H18</f>
        <v>#DIV/0!</v>
      </c>
      <c r="I19" s="69" t="e">
        <f t="shared" si="5"/>
        <v>#DIV/0!</v>
      </c>
      <c r="J19" s="69">
        <f t="shared" si="5"/>
        <v>0.2857142857142857</v>
      </c>
      <c r="K19" s="69">
        <f t="shared" si="5"/>
        <v>0</v>
      </c>
      <c r="L19" s="69">
        <f t="shared" si="5"/>
        <v>0.16666666666666666</v>
      </c>
      <c r="M19" s="69">
        <f t="shared" si="5"/>
        <v>0</v>
      </c>
      <c r="N19" s="69">
        <f t="shared" si="5"/>
        <v>0.1875</v>
      </c>
      <c r="O19" s="69" t="e">
        <f t="shared" si="5"/>
        <v>#DIV/0!</v>
      </c>
      <c r="P19" s="69" t="e">
        <f t="shared" si="5"/>
        <v>#DIV/0!</v>
      </c>
      <c r="Q19" s="69">
        <f t="shared" si="5"/>
        <v>0</v>
      </c>
      <c r="R19" s="69">
        <f t="shared" si="5"/>
        <v>0.3</v>
      </c>
      <c r="S19" s="69">
        <f t="shared" si="5"/>
        <v>0</v>
      </c>
      <c r="T19" s="69">
        <f t="shared" si="5"/>
        <v>0</v>
      </c>
      <c r="U19" s="69">
        <f t="shared" si="5"/>
        <v>8.3333333333333329E-2</v>
      </c>
      <c r="V19" s="69" t="e">
        <f t="shared" si="5"/>
        <v>#DIV/0!</v>
      </c>
      <c r="W19" s="69" t="e">
        <f t="shared" si="5"/>
        <v>#DIV/0!</v>
      </c>
      <c r="X19" s="69" t="e">
        <f t="shared" si="5"/>
        <v>#DIV/0!</v>
      </c>
      <c r="Y19" s="69" t="e">
        <f t="shared" si="5"/>
        <v>#DIV/0!</v>
      </c>
    </row>
    <row r="20" spans="1:25">
      <c r="A20" s="3" t="s">
        <v>4</v>
      </c>
      <c r="B20" s="3">
        <f>SUM(C20:Y20)</f>
        <v>40</v>
      </c>
      <c r="C20" s="3">
        <v>4</v>
      </c>
      <c r="D20" s="3">
        <v>5</v>
      </c>
      <c r="E20" s="3">
        <v>6</v>
      </c>
      <c r="F20" s="3">
        <v>7</v>
      </c>
      <c r="G20" s="3">
        <v>8</v>
      </c>
      <c r="H20" s="70">
        <v>0</v>
      </c>
      <c r="I20" s="70">
        <v>0</v>
      </c>
      <c r="J20" s="7">
        <v>2</v>
      </c>
      <c r="K20" s="7">
        <v>0</v>
      </c>
      <c r="L20" s="7">
        <v>1</v>
      </c>
      <c r="M20" s="7">
        <v>0</v>
      </c>
      <c r="N20" s="7">
        <v>3</v>
      </c>
      <c r="O20" s="70">
        <v>0</v>
      </c>
      <c r="P20" s="70">
        <v>0</v>
      </c>
      <c r="Q20" s="7">
        <v>0</v>
      </c>
      <c r="R20" s="7">
        <v>3</v>
      </c>
      <c r="S20" s="7">
        <v>0</v>
      </c>
      <c r="T20" s="7">
        <v>0</v>
      </c>
      <c r="U20" s="7">
        <v>1</v>
      </c>
      <c r="V20" s="70">
        <v>0</v>
      </c>
      <c r="W20" s="70">
        <v>0</v>
      </c>
      <c r="X20" s="7">
        <v>0</v>
      </c>
      <c r="Y20" s="7">
        <v>0</v>
      </c>
    </row>
    <row r="21" spans="1:25">
      <c r="A21" s="3" t="s">
        <v>95</v>
      </c>
      <c r="B21" s="3">
        <v>30</v>
      </c>
      <c r="C21" s="71">
        <f>1*B20/B21</f>
        <v>1.3333333333333333</v>
      </c>
      <c r="D21" s="71">
        <f t="shared" ref="D21:G21" si="6">1*C20/C21</f>
        <v>3</v>
      </c>
      <c r="E21" s="71">
        <f t="shared" si="6"/>
        <v>1.6666666666666667</v>
      </c>
      <c r="F21" s="71">
        <f t="shared" si="6"/>
        <v>3.5999999999999996</v>
      </c>
      <c r="G21" s="71">
        <f t="shared" si="6"/>
        <v>1.9444444444444446</v>
      </c>
      <c r="H21" s="72">
        <f t="shared" ref="E21:Y21" si="7">1*$B$20/$B21</f>
        <v>1.3333333333333333</v>
      </c>
      <c r="I21" s="72">
        <f t="shared" si="7"/>
        <v>1.3333333333333333</v>
      </c>
      <c r="J21" s="71">
        <f t="shared" si="7"/>
        <v>1.3333333333333333</v>
      </c>
      <c r="K21" s="71">
        <f t="shared" si="7"/>
        <v>1.3333333333333333</v>
      </c>
      <c r="L21" s="71">
        <f t="shared" si="7"/>
        <v>1.3333333333333333</v>
      </c>
      <c r="M21" s="71">
        <f t="shared" si="7"/>
        <v>1.3333333333333333</v>
      </c>
      <c r="N21" s="71">
        <f t="shared" si="7"/>
        <v>1.3333333333333333</v>
      </c>
      <c r="O21" s="72">
        <f t="shared" si="7"/>
        <v>1.3333333333333333</v>
      </c>
      <c r="P21" s="72">
        <f t="shared" si="7"/>
        <v>1.3333333333333333</v>
      </c>
      <c r="Q21" s="71">
        <f t="shared" si="7"/>
        <v>1.3333333333333333</v>
      </c>
      <c r="R21" s="71">
        <f t="shared" si="7"/>
        <v>1.3333333333333333</v>
      </c>
      <c r="S21" s="71">
        <f t="shared" si="7"/>
        <v>1.3333333333333333</v>
      </c>
      <c r="T21" s="71">
        <f t="shared" si="7"/>
        <v>1.3333333333333333</v>
      </c>
      <c r="U21" s="71">
        <f t="shared" si="7"/>
        <v>1.3333333333333333</v>
      </c>
      <c r="V21" s="72">
        <f t="shared" si="7"/>
        <v>1.3333333333333333</v>
      </c>
      <c r="W21" s="72">
        <f t="shared" si="7"/>
        <v>1.3333333333333333</v>
      </c>
      <c r="X21" s="71">
        <f t="shared" si="7"/>
        <v>1.3333333333333333</v>
      </c>
      <c r="Y21" s="71">
        <f t="shared" si="7"/>
        <v>1.3333333333333333</v>
      </c>
    </row>
    <row r="22" spans="1:25">
      <c r="A22" s="7" t="s">
        <v>93</v>
      </c>
      <c r="B22" s="7"/>
      <c r="C22" s="7">
        <v>8500</v>
      </c>
      <c r="D22" s="7">
        <v>8501</v>
      </c>
      <c r="E22" s="7">
        <v>8502</v>
      </c>
      <c r="F22" s="7">
        <v>8503</v>
      </c>
      <c r="G22" s="7">
        <v>8504</v>
      </c>
      <c r="H22" s="70"/>
      <c r="I22" s="70"/>
      <c r="J22" s="7">
        <v>85000</v>
      </c>
      <c r="K22" s="7"/>
      <c r="L22" s="7">
        <v>52500</v>
      </c>
      <c r="M22" s="7"/>
      <c r="N22" s="7">
        <v>145500</v>
      </c>
      <c r="O22" s="70"/>
      <c r="P22" s="70"/>
      <c r="Q22" s="7"/>
      <c r="R22" s="7">
        <v>145500</v>
      </c>
      <c r="S22" s="7"/>
      <c r="T22" s="7"/>
      <c r="U22" s="7">
        <v>121000</v>
      </c>
      <c r="V22" s="70"/>
      <c r="W22" s="70"/>
      <c r="X22" s="7"/>
      <c r="Y22" s="7">
        <v>96800</v>
      </c>
    </row>
    <row r="23" spans="1:25">
      <c r="A23" s="16" t="s">
        <v>7</v>
      </c>
      <c r="B23" s="16">
        <f>B15/B20</f>
        <v>22534.25</v>
      </c>
      <c r="C23" s="8">
        <f>C15/C20</f>
        <v>8500</v>
      </c>
      <c r="D23" s="8">
        <f t="shared" ref="D23:G23" si="8">D15/D20</f>
        <v>8501</v>
      </c>
      <c r="E23" s="8">
        <f t="shared" si="8"/>
        <v>8502</v>
      </c>
      <c r="F23" s="8">
        <f t="shared" si="8"/>
        <v>8503</v>
      </c>
      <c r="G23" s="8">
        <f t="shared" si="8"/>
        <v>8504</v>
      </c>
      <c r="H23" s="68" t="e">
        <f t="shared" ref="D23:Y23" si="9">H15/H20</f>
        <v>#DIV/0!</v>
      </c>
      <c r="I23" s="68" t="e">
        <f t="shared" si="9"/>
        <v>#DIV/0!</v>
      </c>
      <c r="J23" s="8">
        <f t="shared" si="9"/>
        <v>42500</v>
      </c>
      <c r="K23" s="8" t="e">
        <f t="shared" si="9"/>
        <v>#DIV/0!</v>
      </c>
      <c r="L23" s="8">
        <f t="shared" si="9"/>
        <v>52500</v>
      </c>
      <c r="M23" s="8" t="e">
        <f t="shared" si="9"/>
        <v>#DIV/0!</v>
      </c>
      <c r="N23" s="8">
        <f t="shared" si="9"/>
        <v>48500</v>
      </c>
      <c r="O23" s="68" t="e">
        <f t="shared" si="9"/>
        <v>#DIV/0!</v>
      </c>
      <c r="P23" s="68" t="e">
        <f t="shared" si="9"/>
        <v>#DIV/0!</v>
      </c>
      <c r="Q23" s="8" t="e">
        <f t="shared" si="9"/>
        <v>#DIV/0!</v>
      </c>
      <c r="R23" s="8">
        <f t="shared" si="9"/>
        <v>48500</v>
      </c>
      <c r="S23" s="8" t="e">
        <f t="shared" si="9"/>
        <v>#DIV/0!</v>
      </c>
      <c r="T23" s="8" t="e">
        <f t="shared" si="9"/>
        <v>#DIV/0!</v>
      </c>
      <c r="U23" s="8">
        <f t="shared" si="9"/>
        <v>121000</v>
      </c>
      <c r="V23" s="68" t="e">
        <f t="shared" si="9"/>
        <v>#DIV/0!</v>
      </c>
      <c r="W23" s="68" t="e">
        <f t="shared" si="9"/>
        <v>#DIV/0!</v>
      </c>
      <c r="X23" s="8" t="e">
        <f t="shared" si="9"/>
        <v>#DIV/0!</v>
      </c>
      <c r="Y23" s="8" t="e">
        <f t="shared" si="9"/>
        <v>#DIV/0!</v>
      </c>
    </row>
    <row r="24" spans="1:25">
      <c r="A24" s="16"/>
      <c r="B24" s="16"/>
      <c r="C24" s="8"/>
      <c r="D24" s="8"/>
      <c r="E24" s="8"/>
      <c r="F24" s="8"/>
      <c r="G24" s="8"/>
      <c r="H24" s="68"/>
      <c r="I24" s="68"/>
      <c r="J24" s="8"/>
      <c r="K24" s="8"/>
      <c r="L24" s="8"/>
      <c r="M24" s="8"/>
      <c r="N24" s="8"/>
      <c r="O24" s="68"/>
      <c r="P24" s="68"/>
      <c r="Q24" s="8"/>
      <c r="R24" s="8"/>
      <c r="S24" s="8"/>
      <c r="T24" s="8"/>
      <c r="U24" s="8"/>
      <c r="V24" s="68"/>
      <c r="W24" s="68"/>
      <c r="X24" s="8"/>
      <c r="Y24" s="8"/>
    </row>
    <row r="25" spans="1:25">
      <c r="A25" s="73" t="s">
        <v>61</v>
      </c>
      <c r="B25" s="74">
        <f>SUM(C26:Y26)</f>
        <v>2.9852529068855746E+21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</row>
    <row r="26" spans="1:25">
      <c r="A26" s="10" t="s">
        <v>19</v>
      </c>
      <c r="B26" s="75">
        <v>0.01</v>
      </c>
      <c r="C26" s="8">
        <f>C15*B26</f>
        <v>340</v>
      </c>
      <c r="D26" s="8">
        <f t="shared" ref="D26:G26" si="10">D15*C26</f>
        <v>14451700</v>
      </c>
      <c r="E26" s="8">
        <f t="shared" si="10"/>
        <v>737210120400</v>
      </c>
      <c r="F26" s="8">
        <f t="shared" si="10"/>
        <v>4.38794835763284E+16</v>
      </c>
      <c r="G26" s="8">
        <f t="shared" si="10"/>
        <v>2.9852090266647737E+21</v>
      </c>
      <c r="H26" s="8">
        <f>H15*$B26</f>
        <v>0</v>
      </c>
      <c r="I26" s="8">
        <f>I15*$B26</f>
        <v>0</v>
      </c>
      <c r="J26" s="8">
        <f>J15*$B26</f>
        <v>850</v>
      </c>
      <c r="K26" s="8">
        <f>K15*$B26</f>
        <v>0</v>
      </c>
      <c r="L26" s="8">
        <f>L15*$B26</f>
        <v>525</v>
      </c>
      <c r="M26" s="8">
        <f>M15*$B26</f>
        <v>0</v>
      </c>
      <c r="N26" s="8">
        <f>N15*$B26</f>
        <v>1455</v>
      </c>
      <c r="O26" s="8">
        <f>O15*$B26</f>
        <v>0</v>
      </c>
      <c r="P26" s="8">
        <f>P15*$B26</f>
        <v>0</v>
      </c>
      <c r="Q26" s="8">
        <f>Q15*$B26</f>
        <v>0</v>
      </c>
      <c r="R26" s="8">
        <f>R15*$B26</f>
        <v>1455</v>
      </c>
      <c r="S26" s="8">
        <f>S15*$B26</f>
        <v>0</v>
      </c>
      <c r="T26" s="8">
        <f>T15*$B26</f>
        <v>0</v>
      </c>
      <c r="U26" s="8">
        <f>U15*$B26</f>
        <v>1210</v>
      </c>
      <c r="V26" s="8">
        <f>V15*$B26</f>
        <v>0</v>
      </c>
      <c r="W26" s="8">
        <f>W15*$B26</f>
        <v>0</v>
      </c>
      <c r="X26" s="8">
        <f>X15*$B26</f>
        <v>0</v>
      </c>
      <c r="Y26" s="8">
        <f>Y15*$B26</f>
        <v>968</v>
      </c>
    </row>
    <row r="27" spans="1:25">
      <c r="A27" s="73" t="s">
        <v>15</v>
      </c>
      <c r="B27" s="73"/>
      <c r="C27" s="76">
        <f>C15-C26</f>
        <v>33660</v>
      </c>
      <c r="D27" s="76">
        <f t="shared" ref="D27:G27" si="11">D15-D26</f>
        <v>-14409195</v>
      </c>
      <c r="E27" s="76">
        <f t="shared" si="11"/>
        <v>-737210069388</v>
      </c>
      <c r="F27" s="76">
        <f t="shared" si="11"/>
        <v>-4.387948357626888E+16</v>
      </c>
      <c r="G27" s="76">
        <f t="shared" si="11"/>
        <v>-2.9852090266647737E+21</v>
      </c>
      <c r="H27" s="76">
        <f>H15-H26</f>
        <v>0</v>
      </c>
      <c r="I27" s="76">
        <f>I15-I26</f>
        <v>0</v>
      </c>
      <c r="J27" s="76">
        <f>J15-J26</f>
        <v>84150</v>
      </c>
      <c r="K27" s="76">
        <f>K15-K26</f>
        <v>0</v>
      </c>
      <c r="L27" s="76">
        <f>L15-L26</f>
        <v>51975</v>
      </c>
      <c r="M27" s="76">
        <f>M15-M26</f>
        <v>0</v>
      </c>
      <c r="N27" s="76">
        <f>N15-N26</f>
        <v>144045</v>
      </c>
      <c r="O27" s="76">
        <f>O15-O26</f>
        <v>0</v>
      </c>
      <c r="P27" s="76">
        <f>P15-P26</f>
        <v>0</v>
      </c>
      <c r="Q27" s="76">
        <f>Q15-Q26</f>
        <v>0</v>
      </c>
      <c r="R27" s="76">
        <f>R15-R26</f>
        <v>144045</v>
      </c>
      <c r="S27" s="76">
        <f>S15-S26</f>
        <v>0</v>
      </c>
      <c r="T27" s="76">
        <f>T15-T26</f>
        <v>0</v>
      </c>
      <c r="U27" s="76">
        <f>U15-U26</f>
        <v>119790</v>
      </c>
      <c r="V27" s="76">
        <f>V15-V26</f>
        <v>0</v>
      </c>
      <c r="W27" s="76">
        <f>W15-W26</f>
        <v>0</v>
      </c>
      <c r="X27" s="76">
        <f>X15-X26</f>
        <v>0</v>
      </c>
      <c r="Y27" s="76">
        <f>Y15-Y26</f>
        <v>95832</v>
      </c>
    </row>
    <row r="28" spans="1:25">
      <c r="A28" s="3"/>
      <c r="B28" s="3"/>
      <c r="C28" s="3"/>
      <c r="D28" s="3"/>
      <c r="E28" s="3"/>
      <c r="F28" s="3"/>
      <c r="G28" s="3"/>
      <c r="H28" s="62"/>
      <c r="I28" s="62"/>
      <c r="J28" s="3"/>
      <c r="K28" s="3"/>
      <c r="L28" s="3"/>
      <c r="M28" s="3"/>
      <c r="N28" s="3"/>
      <c r="O28" s="62"/>
      <c r="P28" s="62"/>
      <c r="Q28" s="3"/>
      <c r="R28" s="3"/>
      <c r="S28" s="3"/>
      <c r="T28" s="3"/>
      <c r="U28" s="3"/>
      <c r="V28" s="62"/>
      <c r="W28" s="62"/>
      <c r="X28" s="3"/>
      <c r="Y28" s="3"/>
    </row>
    <row r="29" spans="1:25">
      <c r="A29" s="73" t="s">
        <v>94</v>
      </c>
      <c r="B29" s="74">
        <f>SUM(C29:Y29)</f>
        <v>821774.5</v>
      </c>
      <c r="C29" s="74">
        <f>C15*0.35</f>
        <v>11900</v>
      </c>
      <c r="D29" s="74">
        <f t="shared" ref="D29:G29" si="12">D15*0.35</f>
        <v>14876.749999999998</v>
      </c>
      <c r="E29" s="74">
        <f t="shared" si="12"/>
        <v>17854.199999999997</v>
      </c>
      <c r="F29" s="74">
        <f t="shared" si="12"/>
        <v>20832.349999999999</v>
      </c>
      <c r="G29" s="74">
        <f t="shared" si="12"/>
        <v>23811.199999999997</v>
      </c>
      <c r="H29" s="66">
        <v>0</v>
      </c>
      <c r="I29" s="66">
        <v>0</v>
      </c>
      <c r="J29" s="74">
        <v>89000</v>
      </c>
      <c r="K29" s="74">
        <v>0</v>
      </c>
      <c r="L29" s="74">
        <v>26000</v>
      </c>
      <c r="M29" s="74">
        <v>0</v>
      </c>
      <c r="N29" s="74">
        <v>250000</v>
      </c>
      <c r="O29" s="66">
        <v>0</v>
      </c>
      <c r="P29" s="66">
        <v>0</v>
      </c>
      <c r="Q29" s="74">
        <v>0</v>
      </c>
      <c r="R29" s="74">
        <v>267000</v>
      </c>
      <c r="S29" s="74">
        <v>0</v>
      </c>
      <c r="T29" s="74">
        <v>0</v>
      </c>
      <c r="U29" s="74">
        <v>48500</v>
      </c>
      <c r="V29" s="66"/>
      <c r="W29" s="66">
        <v>0</v>
      </c>
      <c r="X29" s="74">
        <v>0</v>
      </c>
      <c r="Y29" s="74">
        <v>52000</v>
      </c>
    </row>
    <row r="30" spans="1:25">
      <c r="A30" s="10" t="s">
        <v>62</v>
      </c>
      <c r="B30" s="75">
        <f>1*B29/B15</f>
        <v>0.91169497542629552</v>
      </c>
      <c r="C30" s="71">
        <f>1*C29/C15</f>
        <v>0.35</v>
      </c>
      <c r="D30" s="71">
        <f t="shared" ref="D30:G30" si="13">1*D29/D15</f>
        <v>0.35</v>
      </c>
      <c r="E30" s="71">
        <f t="shared" si="13"/>
        <v>0.34999999999999992</v>
      </c>
      <c r="F30" s="71">
        <f t="shared" si="13"/>
        <v>0.35</v>
      </c>
      <c r="G30" s="71">
        <f t="shared" si="13"/>
        <v>0.35</v>
      </c>
      <c r="H30" s="71" t="e">
        <f>1*H29/H15</f>
        <v>#DIV/0!</v>
      </c>
      <c r="I30" s="71" t="e">
        <f>1*I29/I15</f>
        <v>#DIV/0!</v>
      </c>
      <c r="J30" s="71">
        <f>1*J29/J15</f>
        <v>1.0470588235294118</v>
      </c>
      <c r="K30" s="71" t="e">
        <f>1*K29/K15</f>
        <v>#DIV/0!</v>
      </c>
      <c r="L30" s="71">
        <f>1*L29/L15</f>
        <v>0.49523809523809526</v>
      </c>
      <c r="M30" s="71" t="e">
        <f>1*M29/M15</f>
        <v>#DIV/0!</v>
      </c>
      <c r="N30" s="71">
        <f>1*N29/N15</f>
        <v>1.7182130584192439</v>
      </c>
      <c r="O30" s="71" t="e">
        <f>1*O29/O15</f>
        <v>#DIV/0!</v>
      </c>
      <c r="P30" s="71"/>
      <c r="Q30" s="71" t="e">
        <f>1*Q29/Q15</f>
        <v>#DIV/0!</v>
      </c>
      <c r="R30" s="71">
        <f>1*R29/R15</f>
        <v>1.8350515463917525</v>
      </c>
      <c r="S30" s="71" t="e">
        <f>1*S29/S15</f>
        <v>#DIV/0!</v>
      </c>
      <c r="T30" s="71" t="e">
        <f>1*T29/T15</f>
        <v>#DIV/0!</v>
      </c>
      <c r="U30" s="71">
        <f>1*U29/U15</f>
        <v>0.40082644628099173</v>
      </c>
      <c r="V30" s="71"/>
      <c r="W30" s="71" t="e">
        <f>1*W29/W15</f>
        <v>#DIV/0!</v>
      </c>
      <c r="X30" s="71" t="e">
        <f>1*X29/X15</f>
        <v>#DIV/0!</v>
      </c>
      <c r="Y30" s="71">
        <f>1*Y29/Y15</f>
        <v>0.53719008264462809</v>
      </c>
    </row>
  </sheetData>
  <mergeCells count="2">
    <mergeCell ref="A1:H12"/>
    <mergeCell ref="J1:O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zoomScale="80" zoomScaleNormal="80" workbookViewId="0">
      <selection activeCell="C30" sqref="C30"/>
    </sheetView>
  </sheetViews>
  <sheetFormatPr defaultRowHeight="15"/>
  <cols>
    <col min="1" max="1" width="24" customWidth="1"/>
    <col min="2" max="10" width="11.7109375" customWidth="1"/>
    <col min="11" max="11" width="13.7109375" customWidth="1"/>
    <col min="12" max="12" width="15.42578125" customWidth="1"/>
    <col min="13" max="13" width="11.7109375" customWidth="1"/>
    <col min="14" max="14" width="18" customWidth="1"/>
  </cols>
  <sheetData>
    <row r="1" spans="1:14">
      <c r="A1" s="58"/>
      <c r="B1" s="58"/>
      <c r="C1" s="58"/>
      <c r="D1" s="58"/>
      <c r="E1" s="58"/>
      <c r="F1" s="58"/>
      <c r="G1" s="58"/>
      <c r="H1" s="58"/>
      <c r="I1" s="58"/>
      <c r="K1" s="77" t="s">
        <v>63</v>
      </c>
      <c r="L1" s="78"/>
      <c r="M1" s="78"/>
      <c r="N1" s="78"/>
    </row>
    <row r="2" spans="1:14">
      <c r="A2" s="58"/>
      <c r="B2" s="58"/>
      <c r="C2" s="58"/>
      <c r="D2" s="58"/>
      <c r="E2" s="58"/>
      <c r="F2" s="58"/>
      <c r="G2" s="58"/>
      <c r="H2" s="58"/>
      <c r="I2" s="58"/>
      <c r="K2" s="78"/>
      <c r="L2" s="78"/>
      <c r="M2" s="78"/>
      <c r="N2" s="78"/>
    </row>
    <row r="3" spans="1:14">
      <c r="A3" s="58"/>
      <c r="B3" s="58"/>
      <c r="C3" s="58"/>
      <c r="D3" s="58"/>
      <c r="E3" s="58"/>
      <c r="F3" s="58"/>
      <c r="G3" s="58"/>
      <c r="H3" s="58"/>
      <c r="I3" s="58"/>
      <c r="K3" s="78"/>
      <c r="L3" s="78"/>
      <c r="M3" s="78"/>
      <c r="N3" s="78"/>
    </row>
    <row r="4" spans="1:14">
      <c r="A4" s="58"/>
      <c r="B4" s="58"/>
      <c r="C4" s="58"/>
      <c r="D4" s="58"/>
      <c r="E4" s="58"/>
      <c r="F4" s="58"/>
      <c r="G4" s="58"/>
      <c r="H4" s="58"/>
      <c r="I4" s="58"/>
      <c r="K4" s="78"/>
      <c r="L4" s="78"/>
      <c r="M4" s="78"/>
      <c r="N4" s="78"/>
    </row>
    <row r="5" spans="1:14">
      <c r="A5" s="58"/>
      <c r="B5" s="58"/>
      <c r="C5" s="58"/>
      <c r="D5" s="58"/>
      <c r="E5" s="58"/>
      <c r="F5" s="58"/>
      <c r="G5" s="58"/>
      <c r="H5" s="58"/>
      <c r="I5" s="58"/>
      <c r="K5" s="78"/>
      <c r="L5" s="78"/>
      <c r="M5" s="78"/>
      <c r="N5" s="78"/>
    </row>
    <row r="6" spans="1:14">
      <c r="A6" s="58"/>
      <c r="B6" s="58"/>
      <c r="C6" s="58"/>
      <c r="D6" s="58"/>
      <c r="E6" s="58"/>
      <c r="F6" s="58"/>
      <c r="G6" s="58"/>
      <c r="H6" s="58"/>
      <c r="I6" s="58"/>
      <c r="K6" s="78"/>
      <c r="L6" s="78"/>
      <c r="M6" s="78"/>
      <c r="N6" s="78"/>
    </row>
    <row r="7" spans="1:14">
      <c r="A7" s="58"/>
      <c r="B7" s="58"/>
      <c r="C7" s="58"/>
      <c r="D7" s="58"/>
      <c r="E7" s="58"/>
      <c r="F7" s="58"/>
      <c r="G7" s="58"/>
      <c r="H7" s="58"/>
      <c r="I7" s="58"/>
      <c r="K7" s="78"/>
      <c r="L7" s="78"/>
      <c r="M7" s="78"/>
      <c r="N7" s="78"/>
    </row>
    <row r="8" spans="1:14">
      <c r="A8" s="58"/>
      <c r="B8" s="58"/>
      <c r="C8" s="58"/>
      <c r="D8" s="58"/>
      <c r="E8" s="58"/>
      <c r="F8" s="58"/>
      <c r="G8" s="58"/>
      <c r="H8" s="58"/>
      <c r="I8" s="58"/>
      <c r="K8" s="78"/>
      <c r="L8" s="78"/>
      <c r="M8" s="78"/>
      <c r="N8" s="78"/>
    </row>
    <row r="9" spans="1:14">
      <c r="A9" s="58"/>
      <c r="B9" s="58"/>
      <c r="C9" s="58"/>
      <c r="D9" s="58"/>
      <c r="E9" s="58"/>
      <c r="F9" s="58"/>
      <c r="G9" s="58"/>
      <c r="H9" s="58"/>
      <c r="I9" s="58"/>
      <c r="K9" s="78"/>
      <c r="L9" s="78"/>
      <c r="M9" s="78"/>
      <c r="N9" s="78"/>
    </row>
    <row r="10" spans="1:14">
      <c r="A10" s="58"/>
      <c r="B10" s="58"/>
      <c r="C10" s="58"/>
      <c r="D10" s="58"/>
      <c r="E10" s="58"/>
      <c r="F10" s="58"/>
      <c r="G10" s="58"/>
      <c r="H10" s="58"/>
      <c r="I10" s="58"/>
      <c r="K10" s="78"/>
      <c r="L10" s="78"/>
      <c r="M10" s="78"/>
      <c r="N10" s="78"/>
    </row>
    <row r="11" spans="1:14">
      <c r="A11" s="58"/>
      <c r="B11" s="58"/>
      <c r="C11" s="58"/>
      <c r="D11" s="58"/>
      <c r="E11" s="58"/>
      <c r="F11" s="58"/>
      <c r="G11" s="58"/>
      <c r="H11" s="58"/>
      <c r="I11" s="58"/>
      <c r="K11" s="78"/>
      <c r="L11" s="78"/>
      <c r="M11" s="78"/>
      <c r="N11" s="78"/>
    </row>
    <row r="12" spans="1:14">
      <c r="A12" s="58"/>
      <c r="B12" s="58"/>
      <c r="C12" s="58"/>
      <c r="D12" s="58"/>
      <c r="E12" s="58"/>
      <c r="F12" s="58"/>
      <c r="G12" s="58"/>
      <c r="H12" s="58"/>
      <c r="I12" s="58"/>
    </row>
    <row r="13" spans="1:14" s="80" customFormat="1" ht="18.75">
      <c r="A13" s="79" t="s">
        <v>64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</row>
    <row r="14" spans="1:14" s="81" customFormat="1" ht="18.75">
      <c r="A14" s="11" t="s">
        <v>0</v>
      </c>
      <c r="B14" s="11">
        <v>0</v>
      </c>
      <c r="C14" s="11">
        <v>1</v>
      </c>
      <c r="D14" s="11">
        <v>2</v>
      </c>
      <c r="E14" s="11">
        <v>3</v>
      </c>
      <c r="F14" s="11">
        <v>4</v>
      </c>
      <c r="G14" s="11">
        <v>5</v>
      </c>
      <c r="H14" s="11">
        <v>6</v>
      </c>
      <c r="I14" s="11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</row>
    <row r="15" spans="1:14" s="83" customFormat="1">
      <c r="A15" s="64"/>
      <c r="B15" s="64" t="s">
        <v>65</v>
      </c>
      <c r="C15" s="82">
        <v>42736</v>
      </c>
      <c r="D15" s="82">
        <v>42767</v>
      </c>
      <c r="E15" s="82">
        <v>42795</v>
      </c>
      <c r="F15" s="82">
        <v>42826</v>
      </c>
      <c r="G15" s="82">
        <v>42856</v>
      </c>
      <c r="H15" s="82">
        <v>42887</v>
      </c>
      <c r="I15" s="82">
        <v>42917</v>
      </c>
      <c r="J15" s="82">
        <v>42948</v>
      </c>
      <c r="K15" s="82">
        <v>42979</v>
      </c>
      <c r="L15" s="82">
        <v>43009</v>
      </c>
      <c r="M15" s="82">
        <v>43040</v>
      </c>
      <c r="N15" s="82">
        <v>43070</v>
      </c>
    </row>
    <row r="16" spans="1:14" s="83" customFormat="1">
      <c r="A16" s="10" t="s">
        <v>66</v>
      </c>
      <c r="B16" s="84">
        <v>1400</v>
      </c>
      <c r="C16" s="85">
        <v>1000</v>
      </c>
      <c r="D16" s="85">
        <v>1100</v>
      </c>
      <c r="E16" s="85">
        <v>1500</v>
      </c>
      <c r="F16" s="85">
        <v>2000</v>
      </c>
      <c r="G16" s="86"/>
      <c r="H16" s="86"/>
      <c r="I16" s="86"/>
      <c r="J16" s="86"/>
      <c r="K16" s="86"/>
      <c r="L16" s="86"/>
      <c r="M16" s="86"/>
      <c r="N16" s="86"/>
    </row>
    <row r="17" spans="1:14" s="83" customFormat="1">
      <c r="A17" s="16" t="s">
        <v>8</v>
      </c>
      <c r="B17" s="87">
        <v>0</v>
      </c>
      <c r="C17" s="10">
        <v>0</v>
      </c>
      <c r="D17" s="10">
        <v>0</v>
      </c>
      <c r="E17" s="10">
        <v>0</v>
      </c>
      <c r="F17" s="10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</row>
    <row r="18" spans="1:14" s="83" customFormat="1">
      <c r="A18" s="16" t="s">
        <v>5</v>
      </c>
      <c r="B18" s="87">
        <v>0.05</v>
      </c>
      <c r="C18" s="88">
        <v>0.05</v>
      </c>
      <c r="D18" s="88">
        <v>0.05</v>
      </c>
      <c r="E18" s="88">
        <v>0.05</v>
      </c>
      <c r="F18" s="88">
        <v>0.05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</row>
    <row r="19" spans="1:14" s="83" customFormat="1">
      <c r="A19" s="10" t="s">
        <v>3</v>
      </c>
      <c r="B19" s="89">
        <v>70</v>
      </c>
      <c r="C19" s="85">
        <v>50</v>
      </c>
      <c r="D19" s="85">
        <v>55</v>
      </c>
      <c r="E19" s="85">
        <v>75</v>
      </c>
      <c r="F19" s="85">
        <v>100</v>
      </c>
      <c r="G19" s="85"/>
      <c r="H19" s="85"/>
      <c r="I19" s="85"/>
      <c r="J19" s="85"/>
      <c r="K19" s="85"/>
      <c r="L19" s="85"/>
      <c r="M19" s="85"/>
      <c r="N19" s="85"/>
    </row>
    <row r="20" spans="1:14" s="83" customFormat="1">
      <c r="A20" s="8" t="s">
        <v>6</v>
      </c>
      <c r="B20" s="87">
        <v>0.2</v>
      </c>
      <c r="C20" s="88">
        <v>0.2</v>
      </c>
      <c r="D20" s="88">
        <v>0.2</v>
      </c>
      <c r="E20" s="88">
        <v>0.2</v>
      </c>
      <c r="F20" s="88">
        <v>0.2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88">
        <v>0</v>
      </c>
    </row>
    <row r="21" spans="1:14" s="83" customFormat="1">
      <c r="A21" s="10" t="s">
        <v>4</v>
      </c>
      <c r="B21" s="90">
        <f>SUM(C22:F22)</f>
        <v>50</v>
      </c>
      <c r="C21" s="85">
        <v>10</v>
      </c>
      <c r="D21" s="85">
        <v>11</v>
      </c>
      <c r="E21" s="85">
        <v>15</v>
      </c>
      <c r="F21" s="85">
        <v>20</v>
      </c>
      <c r="G21" s="85"/>
      <c r="H21" s="85"/>
      <c r="I21" s="85"/>
      <c r="J21" s="85"/>
      <c r="K21" s="85"/>
      <c r="L21" s="85"/>
      <c r="M21" s="85"/>
      <c r="N21" s="85"/>
    </row>
    <row r="22" spans="1:14" s="83" customFormat="1">
      <c r="A22" s="10" t="s">
        <v>9</v>
      </c>
      <c r="B22" s="91">
        <v>12.5</v>
      </c>
      <c r="C22" s="47">
        <v>11</v>
      </c>
      <c r="D22" s="47">
        <v>12</v>
      </c>
      <c r="E22" s="47">
        <v>13</v>
      </c>
      <c r="F22" s="47">
        <v>14</v>
      </c>
      <c r="G22" s="47"/>
      <c r="H22" s="47"/>
      <c r="I22" s="47"/>
      <c r="J22" s="47"/>
      <c r="K22" s="47"/>
      <c r="L22" s="47"/>
      <c r="M22" s="47"/>
      <c r="N22" s="47"/>
    </row>
    <row r="23" spans="1:14" s="83" customFormat="1">
      <c r="A23" s="10" t="s">
        <v>10</v>
      </c>
      <c r="B23" s="91">
        <v>250</v>
      </c>
      <c r="C23" s="92">
        <v>220</v>
      </c>
      <c r="D23" s="92">
        <v>240</v>
      </c>
      <c r="E23" s="92">
        <v>260</v>
      </c>
      <c r="F23" s="92">
        <v>280</v>
      </c>
      <c r="G23" s="92" t="s">
        <v>67</v>
      </c>
      <c r="H23" s="92" t="s">
        <v>67</v>
      </c>
      <c r="I23" s="92" t="s">
        <v>67</v>
      </c>
      <c r="J23" s="92" t="s">
        <v>67</v>
      </c>
      <c r="K23" s="92" t="s">
        <v>67</v>
      </c>
      <c r="L23" s="92" t="s">
        <v>67</v>
      </c>
      <c r="M23" s="92" t="s">
        <v>67</v>
      </c>
      <c r="N23" s="92" t="s">
        <v>67</v>
      </c>
    </row>
    <row r="24" spans="1:14" s="83" customFormat="1">
      <c r="A24" s="10" t="s">
        <v>11</v>
      </c>
      <c r="B24" s="91">
        <v>1250</v>
      </c>
      <c r="C24" s="92">
        <v>1100</v>
      </c>
      <c r="D24" s="92">
        <v>1200</v>
      </c>
      <c r="E24" s="92">
        <v>1300</v>
      </c>
      <c r="F24" s="92">
        <v>1400</v>
      </c>
      <c r="G24" s="92" t="s">
        <v>67</v>
      </c>
      <c r="H24" s="92" t="s">
        <v>67</v>
      </c>
      <c r="I24" s="92" t="s">
        <v>67</v>
      </c>
      <c r="J24" s="92" t="s">
        <v>67</v>
      </c>
      <c r="K24" s="92" t="s">
        <v>67</v>
      </c>
      <c r="L24" s="92" t="s">
        <v>67</v>
      </c>
      <c r="M24" s="92" t="s">
        <v>67</v>
      </c>
      <c r="N24" s="92" t="s">
        <v>67</v>
      </c>
    </row>
    <row r="25" spans="1:14" s="83" customForma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s="96" customFormat="1" ht="12.75">
      <c r="A26" s="93" t="s">
        <v>12</v>
      </c>
      <c r="B26" s="94"/>
      <c r="C26" s="95">
        <v>11000</v>
      </c>
      <c r="D26" s="95"/>
      <c r="E26" s="95"/>
      <c r="F26" s="95"/>
      <c r="G26" s="95">
        <v>0</v>
      </c>
      <c r="H26" s="95">
        <v>0</v>
      </c>
      <c r="I26" s="95">
        <v>0</v>
      </c>
      <c r="J26" s="95">
        <v>0</v>
      </c>
      <c r="K26" s="95">
        <v>0</v>
      </c>
      <c r="L26" s="95">
        <v>0</v>
      </c>
      <c r="M26" s="95">
        <v>0</v>
      </c>
      <c r="N26" s="95">
        <v>0</v>
      </c>
    </row>
  </sheetData>
  <mergeCells count="3">
    <mergeCell ref="A1:I12"/>
    <mergeCell ref="K1:N11"/>
    <mergeCell ref="A13:N1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32"/>
  <sheetViews>
    <sheetView topLeftCell="A4" zoomScale="80" zoomScaleNormal="80" workbookViewId="0">
      <selection activeCell="Q30" sqref="Q30"/>
    </sheetView>
  </sheetViews>
  <sheetFormatPr defaultRowHeight="15"/>
  <cols>
    <col min="1" max="1" width="3.28515625" customWidth="1"/>
    <col min="2" max="2" width="28" customWidth="1"/>
    <col min="3" max="33" width="4.28515625" customWidth="1"/>
    <col min="34" max="34" width="15.85546875" customWidth="1"/>
    <col min="35" max="36" width="16.28515625" customWidth="1"/>
  </cols>
  <sheetData>
    <row r="1" spans="1:36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X1" s="97" t="s">
        <v>87</v>
      </c>
      <c r="Y1" s="58"/>
      <c r="Z1" s="58"/>
      <c r="AA1" s="58"/>
      <c r="AB1" s="58"/>
      <c r="AC1" s="58"/>
      <c r="AD1" s="58"/>
      <c r="AE1" s="58"/>
      <c r="AF1" s="58"/>
    </row>
    <row r="2" spans="1:36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X2" s="58"/>
      <c r="Y2" s="58"/>
      <c r="Z2" s="58"/>
      <c r="AA2" s="58"/>
      <c r="AB2" s="58"/>
      <c r="AC2" s="58"/>
      <c r="AD2" s="58"/>
      <c r="AE2" s="58"/>
      <c r="AF2" s="58"/>
    </row>
    <row r="3" spans="1:36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X3" s="58"/>
      <c r="Y3" s="58"/>
      <c r="Z3" s="58"/>
      <c r="AA3" s="58"/>
      <c r="AB3" s="58"/>
      <c r="AC3" s="58"/>
      <c r="AD3" s="58"/>
      <c r="AE3" s="58"/>
      <c r="AF3" s="58"/>
    </row>
    <row r="4" spans="1:36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X4" s="58"/>
      <c r="Y4" s="58"/>
      <c r="Z4" s="58"/>
      <c r="AA4" s="58"/>
      <c r="AB4" s="58"/>
      <c r="AC4" s="58"/>
      <c r="AD4" s="58"/>
      <c r="AE4" s="58"/>
      <c r="AF4" s="58"/>
    </row>
    <row r="5" spans="1:36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X5" s="58"/>
      <c r="Y5" s="58"/>
      <c r="Z5" s="58"/>
      <c r="AA5" s="58"/>
      <c r="AB5" s="58"/>
      <c r="AC5" s="58"/>
      <c r="AD5" s="58"/>
      <c r="AE5" s="58"/>
      <c r="AF5" s="58"/>
    </row>
    <row r="6" spans="1:36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X6" s="58"/>
      <c r="Y6" s="58"/>
      <c r="Z6" s="58"/>
      <c r="AA6" s="58"/>
      <c r="AB6" s="58"/>
      <c r="AC6" s="58"/>
      <c r="AD6" s="58"/>
      <c r="AE6" s="58"/>
      <c r="AF6" s="58"/>
    </row>
    <row r="7" spans="1:36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X7" s="58"/>
      <c r="Y7" s="58"/>
      <c r="Z7" s="58"/>
      <c r="AA7" s="58"/>
      <c r="AB7" s="58"/>
      <c r="AC7" s="58"/>
      <c r="AD7" s="58"/>
      <c r="AE7" s="58"/>
      <c r="AF7" s="58"/>
    </row>
    <row r="8" spans="1:36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X8" s="58"/>
      <c r="Y8" s="58"/>
      <c r="Z8" s="58"/>
      <c r="AA8" s="58"/>
      <c r="AB8" s="58"/>
      <c r="AC8" s="58"/>
      <c r="AD8" s="58"/>
      <c r="AE8" s="58"/>
      <c r="AF8" s="58"/>
    </row>
    <row r="9" spans="1:36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X9" s="58"/>
      <c r="Y9" s="58"/>
      <c r="Z9" s="58"/>
      <c r="AA9" s="58"/>
      <c r="AB9" s="58"/>
      <c r="AC9" s="58"/>
      <c r="AD9" s="58"/>
      <c r="AE9" s="58"/>
      <c r="AF9" s="58"/>
    </row>
    <row r="10" spans="1:36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X10" s="58"/>
      <c r="Y10" s="58"/>
      <c r="Z10" s="58"/>
      <c r="AA10" s="58"/>
      <c r="AB10" s="58"/>
      <c r="AC10" s="58"/>
      <c r="AD10" s="58"/>
      <c r="AE10" s="58"/>
      <c r="AF10" s="58"/>
    </row>
    <row r="11" spans="1:36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X11" s="58"/>
      <c r="Y11" s="58"/>
      <c r="Z11" s="58"/>
      <c r="AA11" s="58"/>
      <c r="AB11" s="58"/>
      <c r="AC11" s="58"/>
      <c r="AD11" s="58"/>
      <c r="AE11" s="58"/>
      <c r="AF11" s="58"/>
    </row>
    <row r="12" spans="1:36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</row>
    <row r="13" spans="1:36" s="80" customFormat="1" ht="18.75">
      <c r="A13" s="79" t="s">
        <v>68</v>
      </c>
      <c r="B13" s="79" t="s">
        <v>69</v>
      </c>
      <c r="C13" s="79" t="s">
        <v>70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98" t="s">
        <v>71</v>
      </c>
      <c r="AI13" s="99" t="s">
        <v>72</v>
      </c>
      <c r="AJ13" s="100" t="s">
        <v>73</v>
      </c>
    </row>
    <row r="14" spans="1:36" s="80" customFormat="1" ht="18.75">
      <c r="A14" s="79"/>
      <c r="B14" s="79"/>
      <c r="C14" s="101">
        <v>1</v>
      </c>
      <c r="D14" s="101">
        <v>2</v>
      </c>
      <c r="E14" s="101">
        <v>3</v>
      </c>
      <c r="F14" s="101">
        <v>4</v>
      </c>
      <c r="G14" s="102">
        <v>5</v>
      </c>
      <c r="H14" s="101">
        <v>6</v>
      </c>
      <c r="I14" s="101">
        <v>7</v>
      </c>
      <c r="J14" s="101">
        <v>8</v>
      </c>
      <c r="K14" s="101">
        <v>9</v>
      </c>
      <c r="L14" s="101">
        <v>10</v>
      </c>
      <c r="M14" s="101">
        <v>11</v>
      </c>
      <c r="N14" s="102">
        <v>12</v>
      </c>
      <c r="O14" s="101">
        <v>13</v>
      </c>
      <c r="P14" s="101">
        <v>14</v>
      </c>
      <c r="Q14" s="101">
        <v>15</v>
      </c>
      <c r="R14" s="101">
        <v>16</v>
      </c>
      <c r="S14" s="101">
        <v>17</v>
      </c>
      <c r="T14" s="101">
        <v>18</v>
      </c>
      <c r="U14" s="102">
        <v>19</v>
      </c>
      <c r="V14" s="101">
        <v>20</v>
      </c>
      <c r="W14" s="101">
        <v>21</v>
      </c>
      <c r="X14" s="101">
        <v>22</v>
      </c>
      <c r="Y14" s="101">
        <v>23</v>
      </c>
      <c r="Z14" s="101">
        <v>24</v>
      </c>
      <c r="AA14" s="101">
        <v>25</v>
      </c>
      <c r="AB14" s="102">
        <v>26</v>
      </c>
      <c r="AC14" s="101">
        <v>27</v>
      </c>
      <c r="AD14" s="101">
        <v>28</v>
      </c>
      <c r="AE14" s="101">
        <v>29</v>
      </c>
      <c r="AF14" s="101">
        <v>30</v>
      </c>
      <c r="AG14" s="101">
        <v>31</v>
      </c>
      <c r="AH14" s="98"/>
      <c r="AI14" s="99"/>
      <c r="AJ14" s="100"/>
    </row>
    <row r="15" spans="1:36">
      <c r="A15" s="3">
        <v>1</v>
      </c>
      <c r="B15" s="3" t="s">
        <v>74</v>
      </c>
      <c r="C15" s="103"/>
      <c r="D15" s="103"/>
      <c r="E15" s="3">
        <v>1</v>
      </c>
      <c r="F15" s="3">
        <v>1</v>
      </c>
      <c r="G15" s="103"/>
      <c r="H15" s="3">
        <v>1</v>
      </c>
      <c r="I15" s="3">
        <v>1</v>
      </c>
      <c r="J15" s="3">
        <v>1</v>
      </c>
      <c r="K15" s="3">
        <v>1</v>
      </c>
      <c r="L15" s="3">
        <v>1</v>
      </c>
      <c r="M15" s="3">
        <v>1</v>
      </c>
      <c r="N15" s="103"/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103"/>
      <c r="V15" s="3">
        <v>1</v>
      </c>
      <c r="W15" s="3">
        <v>1</v>
      </c>
      <c r="X15" s="3">
        <v>1</v>
      </c>
      <c r="Y15" s="3">
        <v>1</v>
      </c>
      <c r="Z15" s="3">
        <v>1</v>
      </c>
      <c r="AA15" s="3">
        <v>1</v>
      </c>
      <c r="AB15" s="103"/>
      <c r="AC15" s="3">
        <v>1</v>
      </c>
      <c r="AD15" s="3">
        <v>1</v>
      </c>
      <c r="AE15" s="3">
        <v>1</v>
      </c>
      <c r="AF15" s="3">
        <v>1</v>
      </c>
      <c r="AG15" s="104">
        <v>1</v>
      </c>
      <c r="AH15" s="3">
        <f>SUM(C15:AG15)</f>
        <v>25</v>
      </c>
      <c r="AI15" s="41">
        <f>C28</f>
        <v>1122.554347826087</v>
      </c>
      <c r="AJ15" s="41">
        <f>AH15*AI15</f>
        <v>28063.858695652176</v>
      </c>
    </row>
    <row r="16" spans="1:36">
      <c r="A16" s="3">
        <v>2</v>
      </c>
      <c r="B16" s="3" t="s">
        <v>75</v>
      </c>
      <c r="C16" s="3">
        <v>1</v>
      </c>
      <c r="D16" s="3">
        <v>1</v>
      </c>
      <c r="E16" s="3">
        <v>1</v>
      </c>
      <c r="F16" s="3">
        <v>1</v>
      </c>
      <c r="G16" s="103"/>
      <c r="H16" s="3">
        <v>1</v>
      </c>
      <c r="I16" s="3">
        <v>1</v>
      </c>
      <c r="J16" s="3">
        <v>1</v>
      </c>
      <c r="K16" s="3">
        <v>1</v>
      </c>
      <c r="L16" s="3">
        <v>1</v>
      </c>
      <c r="M16" s="3">
        <v>1</v>
      </c>
      <c r="N16" s="103"/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103"/>
      <c r="V16" s="3">
        <v>1</v>
      </c>
      <c r="W16" s="103"/>
      <c r="X16" s="3">
        <v>1</v>
      </c>
      <c r="Y16" s="3">
        <v>1</v>
      </c>
      <c r="Z16" s="3">
        <v>1</v>
      </c>
      <c r="AA16" s="3">
        <v>1</v>
      </c>
      <c r="AB16" s="103"/>
      <c r="AC16" s="3">
        <v>1</v>
      </c>
      <c r="AD16" s="3">
        <v>1</v>
      </c>
      <c r="AE16" s="3">
        <v>1</v>
      </c>
      <c r="AF16" s="3">
        <v>1</v>
      </c>
      <c r="AG16" s="104">
        <v>1</v>
      </c>
      <c r="AH16" s="3">
        <f t="shared" ref="AH16:AH21" si="0">SUM(C16:AG16)</f>
        <v>26</v>
      </c>
      <c r="AI16" s="41">
        <f>C28</f>
        <v>1122.554347826087</v>
      </c>
      <c r="AJ16" s="41">
        <f t="shared" ref="AJ16:AJ21" si="1">AH16*AI16</f>
        <v>29186.413043478264</v>
      </c>
    </row>
    <row r="17" spans="1:36">
      <c r="A17" s="3">
        <v>3</v>
      </c>
      <c r="B17" s="3" t="s">
        <v>76</v>
      </c>
      <c r="C17" s="3">
        <v>1</v>
      </c>
      <c r="D17" s="3">
        <v>1</v>
      </c>
      <c r="E17" s="3">
        <v>1</v>
      </c>
      <c r="F17" s="3">
        <v>1</v>
      </c>
      <c r="G17" s="103"/>
      <c r="H17" s="3">
        <v>1</v>
      </c>
      <c r="I17" s="3">
        <v>1</v>
      </c>
      <c r="J17" s="3">
        <v>1</v>
      </c>
      <c r="K17" s="3">
        <v>1</v>
      </c>
      <c r="L17" s="3">
        <v>1</v>
      </c>
      <c r="M17" s="3">
        <v>1</v>
      </c>
      <c r="N17" s="103"/>
      <c r="O17" s="3">
        <v>1</v>
      </c>
      <c r="P17" s="3">
        <v>1</v>
      </c>
      <c r="Q17" s="3">
        <v>1</v>
      </c>
      <c r="R17" s="3">
        <v>1</v>
      </c>
      <c r="S17" s="3">
        <v>1</v>
      </c>
      <c r="T17" s="3">
        <v>1</v>
      </c>
      <c r="U17" s="103"/>
      <c r="V17" s="3">
        <v>1</v>
      </c>
      <c r="W17" s="103"/>
      <c r="X17" s="3">
        <v>1</v>
      </c>
      <c r="Y17" s="3">
        <v>1</v>
      </c>
      <c r="Z17" s="3">
        <v>1</v>
      </c>
      <c r="AA17" s="3">
        <v>1</v>
      </c>
      <c r="AB17" s="103"/>
      <c r="AC17" s="3">
        <v>1</v>
      </c>
      <c r="AD17" s="3">
        <v>1</v>
      </c>
      <c r="AE17" s="3">
        <v>1</v>
      </c>
      <c r="AF17" s="3">
        <v>1</v>
      </c>
      <c r="AG17" s="104">
        <v>1</v>
      </c>
      <c r="AH17" s="3">
        <f t="shared" si="0"/>
        <v>26</v>
      </c>
      <c r="AI17" s="41">
        <f>C28</f>
        <v>1122.554347826087</v>
      </c>
      <c r="AJ17" s="41">
        <f t="shared" si="1"/>
        <v>29186.413043478264</v>
      </c>
    </row>
    <row r="18" spans="1:36">
      <c r="A18" s="3">
        <v>4</v>
      </c>
      <c r="B18" s="3" t="s">
        <v>77</v>
      </c>
      <c r="C18" s="3">
        <v>1</v>
      </c>
      <c r="D18" s="3">
        <v>1</v>
      </c>
      <c r="E18" s="3">
        <v>1</v>
      </c>
      <c r="F18" s="3">
        <v>1</v>
      </c>
      <c r="G18" s="103"/>
      <c r="H18" s="3">
        <v>1</v>
      </c>
      <c r="I18" s="3">
        <v>1</v>
      </c>
      <c r="J18" s="3">
        <v>1</v>
      </c>
      <c r="K18" s="3">
        <v>1</v>
      </c>
      <c r="L18" s="3">
        <v>1</v>
      </c>
      <c r="M18" s="3">
        <v>1</v>
      </c>
      <c r="N18" s="103"/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103"/>
      <c r="V18" s="3">
        <v>1</v>
      </c>
      <c r="W18" s="3">
        <v>1</v>
      </c>
      <c r="X18" s="3">
        <v>1</v>
      </c>
      <c r="Y18" s="3">
        <v>1</v>
      </c>
      <c r="Z18" s="3">
        <v>1</v>
      </c>
      <c r="AA18" s="3">
        <v>1</v>
      </c>
      <c r="AB18" s="103"/>
      <c r="AC18" s="3">
        <v>1</v>
      </c>
      <c r="AD18" s="3">
        <v>1</v>
      </c>
      <c r="AE18" s="3">
        <v>1</v>
      </c>
      <c r="AF18" s="3">
        <v>1</v>
      </c>
      <c r="AG18" s="104">
        <v>1</v>
      </c>
      <c r="AH18" s="3">
        <f t="shared" si="0"/>
        <v>27</v>
      </c>
      <c r="AI18" s="41">
        <f>AI17</f>
        <v>1122.554347826087</v>
      </c>
      <c r="AJ18" s="41">
        <f t="shared" si="1"/>
        <v>30308.967391304348</v>
      </c>
    </row>
    <row r="19" spans="1:36">
      <c r="A19" s="3">
        <v>5</v>
      </c>
      <c r="B19" s="3" t="s">
        <v>78</v>
      </c>
      <c r="C19" s="3">
        <v>1</v>
      </c>
      <c r="D19" s="3">
        <v>1</v>
      </c>
      <c r="E19" s="3">
        <v>1</v>
      </c>
      <c r="F19" s="3">
        <v>1</v>
      </c>
      <c r="G19" s="103"/>
      <c r="H19" s="3">
        <v>1</v>
      </c>
      <c r="I19" s="3">
        <v>1</v>
      </c>
      <c r="J19" s="3">
        <v>1</v>
      </c>
      <c r="K19" s="3">
        <v>1</v>
      </c>
      <c r="L19" s="3">
        <v>1</v>
      </c>
      <c r="M19" s="3">
        <v>1</v>
      </c>
      <c r="N19" s="103"/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103"/>
      <c r="V19" s="3">
        <v>1</v>
      </c>
      <c r="W19" s="3">
        <v>1</v>
      </c>
      <c r="X19" s="3">
        <v>1</v>
      </c>
      <c r="Y19" s="3">
        <v>1</v>
      </c>
      <c r="Z19" s="3">
        <v>1</v>
      </c>
      <c r="AA19" s="3">
        <v>1</v>
      </c>
      <c r="AB19" s="103"/>
      <c r="AC19" s="3">
        <v>1</v>
      </c>
      <c r="AD19" s="3">
        <v>1</v>
      </c>
      <c r="AE19" s="3">
        <v>1</v>
      </c>
      <c r="AF19" s="3">
        <v>1</v>
      </c>
      <c r="AG19" s="104">
        <v>1</v>
      </c>
      <c r="AH19" s="3">
        <f t="shared" si="0"/>
        <v>27</v>
      </c>
      <c r="AI19" s="41">
        <f t="shared" ref="AI19" si="2">AI18</f>
        <v>1122.554347826087</v>
      </c>
      <c r="AJ19" s="41">
        <f t="shared" ref="AJ19:AJ20" si="3">AH19*AI19</f>
        <v>30308.967391304348</v>
      </c>
    </row>
    <row r="20" spans="1:36">
      <c r="A20" s="3">
        <v>6</v>
      </c>
      <c r="B20" s="3" t="s">
        <v>88</v>
      </c>
      <c r="C20" s="3">
        <v>1</v>
      </c>
      <c r="D20" s="3">
        <v>1</v>
      </c>
      <c r="E20" s="3">
        <v>1</v>
      </c>
      <c r="F20" s="3">
        <v>1</v>
      </c>
      <c r="G20" s="103"/>
      <c r="H20" s="3">
        <v>1</v>
      </c>
      <c r="I20" s="3">
        <v>1</v>
      </c>
      <c r="J20" s="3">
        <v>1</v>
      </c>
      <c r="K20" s="3">
        <v>1</v>
      </c>
      <c r="L20" s="3">
        <v>1</v>
      </c>
      <c r="M20" s="3">
        <v>1</v>
      </c>
      <c r="N20" s="103"/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103"/>
      <c r="V20" s="3">
        <v>1</v>
      </c>
      <c r="W20" s="3">
        <v>1</v>
      </c>
      <c r="X20" s="3">
        <v>1</v>
      </c>
      <c r="Y20" s="3">
        <v>1</v>
      </c>
      <c r="Z20" s="3">
        <v>1</v>
      </c>
      <c r="AA20" s="3">
        <v>1</v>
      </c>
      <c r="AB20" s="103"/>
      <c r="AC20" s="3">
        <v>1</v>
      </c>
      <c r="AD20" s="3">
        <v>1</v>
      </c>
      <c r="AE20" s="3">
        <v>1</v>
      </c>
      <c r="AF20" s="3">
        <v>1</v>
      </c>
      <c r="AG20" s="104">
        <v>1</v>
      </c>
      <c r="AH20" s="3">
        <f t="shared" si="0"/>
        <v>27</v>
      </c>
      <c r="AI20" s="41">
        <f>AI19</f>
        <v>1122.554347826087</v>
      </c>
      <c r="AJ20" s="41">
        <f t="shared" si="3"/>
        <v>30308.967391304348</v>
      </c>
    </row>
    <row r="21" spans="1:36">
      <c r="A21" s="3">
        <v>7</v>
      </c>
      <c r="B21" s="3" t="s">
        <v>89</v>
      </c>
      <c r="C21" s="3">
        <v>1</v>
      </c>
      <c r="D21" s="3">
        <v>1</v>
      </c>
      <c r="E21" s="3">
        <v>1</v>
      </c>
      <c r="F21" s="3">
        <v>1</v>
      </c>
      <c r="G21" s="103"/>
      <c r="H21" s="3">
        <v>1</v>
      </c>
      <c r="I21" s="3">
        <v>1</v>
      </c>
      <c r="J21" s="3">
        <v>1</v>
      </c>
      <c r="K21" s="3">
        <v>1</v>
      </c>
      <c r="L21" s="3">
        <v>1</v>
      </c>
      <c r="M21" s="3">
        <v>1</v>
      </c>
      <c r="N21" s="103"/>
      <c r="O21" s="3">
        <v>1</v>
      </c>
      <c r="P21" s="103"/>
      <c r="Q21" s="3">
        <v>1</v>
      </c>
      <c r="R21" s="3">
        <v>1</v>
      </c>
      <c r="S21" s="3">
        <v>1</v>
      </c>
      <c r="T21" s="3">
        <v>1</v>
      </c>
      <c r="U21" s="103"/>
      <c r="V21" s="3">
        <v>1</v>
      </c>
      <c r="W21" s="3">
        <v>1</v>
      </c>
      <c r="X21" s="3">
        <v>1</v>
      </c>
      <c r="Y21" s="3">
        <v>1</v>
      </c>
      <c r="Z21" s="3">
        <v>1</v>
      </c>
      <c r="AA21" s="3">
        <v>1</v>
      </c>
      <c r="AB21" s="103"/>
      <c r="AC21" s="3">
        <v>1</v>
      </c>
      <c r="AD21" s="3">
        <v>1</v>
      </c>
      <c r="AE21" s="3">
        <v>1</v>
      </c>
      <c r="AF21" s="3">
        <v>1</v>
      </c>
      <c r="AG21" s="104">
        <v>1</v>
      </c>
      <c r="AH21" s="3">
        <f t="shared" si="0"/>
        <v>26</v>
      </c>
      <c r="AI21" s="41">
        <f>AI18</f>
        <v>1122.554347826087</v>
      </c>
      <c r="AJ21" s="41">
        <f t="shared" si="1"/>
        <v>29186.413043478264</v>
      </c>
    </row>
    <row r="22" spans="1:36">
      <c r="A22" s="3">
        <v>8</v>
      </c>
      <c r="B22" s="3" t="s">
        <v>90</v>
      </c>
      <c r="C22" s="3">
        <v>1</v>
      </c>
      <c r="D22" s="3">
        <v>1</v>
      </c>
      <c r="E22" s="3">
        <v>1</v>
      </c>
      <c r="F22" s="3">
        <v>1</v>
      </c>
      <c r="G22" s="103"/>
      <c r="H22" s="3">
        <v>1</v>
      </c>
      <c r="I22" s="3">
        <v>1</v>
      </c>
      <c r="J22" s="3">
        <v>1</v>
      </c>
      <c r="K22" s="3">
        <v>1</v>
      </c>
      <c r="L22" s="3">
        <v>1</v>
      </c>
      <c r="M22" s="3">
        <v>1</v>
      </c>
      <c r="N22" s="103"/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103"/>
      <c r="V22" s="3">
        <v>1</v>
      </c>
      <c r="W22" s="3">
        <v>1</v>
      </c>
      <c r="X22" s="3">
        <v>1</v>
      </c>
      <c r="Y22" s="3">
        <v>1</v>
      </c>
      <c r="Z22" s="3">
        <v>1</v>
      </c>
      <c r="AA22" s="3">
        <v>1</v>
      </c>
      <c r="AB22" s="103"/>
      <c r="AC22" s="3">
        <v>1</v>
      </c>
      <c r="AD22" s="3">
        <v>1</v>
      </c>
      <c r="AE22" s="3">
        <v>1</v>
      </c>
      <c r="AF22" s="3">
        <v>1</v>
      </c>
      <c r="AG22" s="104">
        <v>1</v>
      </c>
      <c r="AH22" s="3">
        <v>10000</v>
      </c>
      <c r="AI22" s="41">
        <v>18000</v>
      </c>
      <c r="AJ22" s="41">
        <f>AH22+AI22</f>
        <v>28000</v>
      </c>
    </row>
    <row r="23" spans="1:36" s="110" customFormat="1">
      <c r="A23" s="105" t="s">
        <v>79</v>
      </c>
      <c r="B23" s="105"/>
      <c r="C23" s="105"/>
      <c r="D23" s="105"/>
      <c r="E23" s="105"/>
      <c r="F23" s="105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7" t="s">
        <v>80</v>
      </c>
      <c r="AD23" s="107"/>
      <c r="AE23" s="107"/>
      <c r="AF23" s="107"/>
      <c r="AG23" s="107"/>
      <c r="AH23" s="108">
        <f>SUM(AH15:AH21)</f>
        <v>184</v>
      </c>
      <c r="AI23" s="109"/>
      <c r="AJ23" s="109">
        <f>SUM(AJ15:AJ22)</f>
        <v>234550.00000000003</v>
      </c>
    </row>
    <row r="24" spans="1:36">
      <c r="A24" s="3"/>
      <c r="B24" s="37" t="s">
        <v>91</v>
      </c>
      <c r="C24" s="111">
        <v>81</v>
      </c>
      <c r="D24" s="111"/>
      <c r="E24" s="111"/>
      <c r="F24" s="111"/>
    </row>
    <row r="25" spans="1:36">
      <c r="A25" s="3"/>
      <c r="B25" s="112" t="s">
        <v>92</v>
      </c>
      <c r="C25" s="113">
        <f>C31*0.3</f>
        <v>206550</v>
      </c>
      <c r="D25" s="113"/>
      <c r="E25" s="113"/>
      <c r="F25" s="113"/>
    </row>
    <row r="26" spans="1:36">
      <c r="A26" s="3"/>
      <c r="B26" s="112" t="s">
        <v>81</v>
      </c>
      <c r="C26" s="114">
        <v>7</v>
      </c>
      <c r="D26" s="114"/>
      <c r="E26" s="114"/>
      <c r="F26" s="114"/>
    </row>
    <row r="27" spans="1:36">
      <c r="A27" s="3"/>
      <c r="B27" s="112" t="s">
        <v>82</v>
      </c>
      <c r="C27" s="115">
        <f>AH23</f>
        <v>184</v>
      </c>
      <c r="D27" s="115"/>
      <c r="E27" s="115"/>
      <c r="F27" s="115"/>
    </row>
    <row r="28" spans="1:36">
      <c r="A28" s="3"/>
      <c r="B28" s="3" t="s">
        <v>83</v>
      </c>
      <c r="C28" s="116">
        <f>C25/C27</f>
        <v>1122.554347826087</v>
      </c>
      <c r="D28" s="117"/>
      <c r="E28" s="117"/>
      <c r="F28" s="118"/>
    </row>
    <row r="29" spans="1:36">
      <c r="A29" s="119" t="s">
        <v>56</v>
      </c>
      <c r="B29" s="119"/>
      <c r="C29" s="119"/>
      <c r="D29" s="119"/>
      <c r="E29" s="119"/>
      <c r="F29" s="119"/>
    </row>
    <row r="30" spans="1:36">
      <c r="A30" s="3"/>
      <c r="B30" s="112" t="s">
        <v>84</v>
      </c>
      <c r="C30" s="116">
        <v>8500</v>
      </c>
      <c r="D30" s="117"/>
      <c r="E30" s="117"/>
      <c r="F30" s="118"/>
    </row>
    <row r="31" spans="1:36">
      <c r="A31" s="3"/>
      <c r="B31" s="112" t="s">
        <v>85</v>
      </c>
      <c r="C31" s="120">
        <f>C24*C30</f>
        <v>688500</v>
      </c>
      <c r="D31" s="111"/>
      <c r="E31" s="111"/>
      <c r="F31" s="111"/>
    </row>
    <row r="32" spans="1:36">
      <c r="A32" s="3"/>
      <c r="B32" s="112" t="s">
        <v>86</v>
      </c>
      <c r="C32" s="120">
        <f>C31*0.02</f>
        <v>13770</v>
      </c>
      <c r="D32" s="111"/>
      <c r="E32" s="111"/>
      <c r="F32" s="111"/>
    </row>
  </sheetData>
  <mergeCells count="19">
    <mergeCell ref="C31:F31"/>
    <mergeCell ref="C32:F32"/>
    <mergeCell ref="C25:F25"/>
    <mergeCell ref="C26:F26"/>
    <mergeCell ref="C27:F27"/>
    <mergeCell ref="C28:F28"/>
    <mergeCell ref="A29:F29"/>
    <mergeCell ref="C30:F30"/>
    <mergeCell ref="AI13:AI14"/>
    <mergeCell ref="AJ13:AJ14"/>
    <mergeCell ref="A23:F23"/>
    <mergeCell ref="AC23:AG23"/>
    <mergeCell ref="C24:F24"/>
    <mergeCell ref="A1:V12"/>
    <mergeCell ref="X1:AF11"/>
    <mergeCell ref="A13:A14"/>
    <mergeCell ref="B13:B14"/>
    <mergeCell ref="C13:AG13"/>
    <mergeCell ref="AH13:AH1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="80" zoomScaleNormal="80" workbookViewId="0">
      <selection activeCell="G18" sqref="G18"/>
    </sheetView>
  </sheetViews>
  <sheetFormatPr defaultRowHeight="15"/>
  <sheetData>
    <row r="1" spans="1:1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1:1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</row>
    <row r="9" spans="1:1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1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</row>
  </sheetData>
  <mergeCells count="1">
    <mergeCell ref="A1:K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Фин.модель — клининг</vt:lpstr>
      <vt:lpstr>Отчет. Трафик.</vt:lpstr>
      <vt:lpstr>Отчет. Реклама.</vt:lpstr>
      <vt:lpstr>Персонал. ЗП.</vt:lpstr>
      <vt:lpstr>Оборудование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Юрий</dc:creator>
  <cp:lastModifiedBy>Юрий</cp:lastModifiedBy>
  <dcterms:created xsi:type="dcterms:W3CDTF">2017-02-04T05:59:48Z</dcterms:created>
  <dcterms:modified xsi:type="dcterms:W3CDTF">2017-10-18T11:22:27Z</dcterms:modified>
</cp:coreProperties>
</file>